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c4e493828c36626/Engenharia Civil/Projetos/2023/08-1184-PROCONSULT - Forum VG/Projetos/Quantitativos/"/>
    </mc:Choice>
  </mc:AlternateContent>
  <xr:revisionPtr revIDLastSave="1005" documentId="8_{CD8E50AE-CB4E-4961-80BC-6D69C57517BB}" xr6:coauthVersionLast="47" xr6:coauthVersionMax="47" xr10:uidLastSave="{192392D5-0661-46BA-98B1-A866DD194CF9}"/>
  <bookViews>
    <workbookView xWindow="-28920" yWindow="-120" windowWidth="29040" windowHeight="15840" activeTab="1" xr2:uid="{00000000-000D-0000-FFFF-FFFF00000000}"/>
  </bookViews>
  <sheets>
    <sheet name="Memorial" sheetId="2" r:id="rId1"/>
    <sheet name="Quantitativos" sheetId="1" r:id="rId2"/>
  </sheets>
  <definedNames>
    <definedName name="_xlnm.Print_Area" localSheetId="1">Quantitativos!$A$1:$E$72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40" i="1"/>
  <c r="E60" i="1"/>
  <c r="E59" i="1"/>
  <c r="E50" i="1"/>
  <c r="R45" i="2" l="1"/>
  <c r="E34" i="1" s="1"/>
  <c r="G43" i="2"/>
  <c r="G44" i="2"/>
  <c r="F20" i="2" l="1"/>
  <c r="H20" i="2" s="1"/>
  <c r="F18" i="2"/>
  <c r="F14" i="2"/>
  <c r="E66" i="1" l="1"/>
  <c r="F22" i="2"/>
  <c r="F21" i="2"/>
  <c r="F19" i="2"/>
  <c r="F17" i="2"/>
  <c r="F16" i="2"/>
  <c r="F15" i="2"/>
  <c r="F13" i="2"/>
  <c r="F12" i="2"/>
  <c r="F11" i="2"/>
  <c r="H11" i="2" s="1"/>
  <c r="G41" i="2"/>
  <c r="G45" i="2" s="1"/>
  <c r="R56" i="2"/>
  <c r="F26" i="2"/>
  <c r="H26" i="2" s="1"/>
  <c r="F23" i="2"/>
  <c r="H23" i="2" s="1"/>
  <c r="F24" i="2"/>
  <c r="H24" i="2" s="1"/>
  <c r="F25" i="2"/>
  <c r="H25" i="2" s="1"/>
  <c r="R50" i="2" l="1"/>
  <c r="E28" i="1"/>
  <c r="E65" i="1"/>
  <c r="H21" i="2"/>
  <c r="H22" i="2"/>
  <c r="R38" i="2" l="1"/>
  <c r="E41" i="1" s="1"/>
  <c r="R65" i="2"/>
  <c r="R70" i="2"/>
  <c r="R21" i="2"/>
  <c r="E58" i="1"/>
  <c r="E57" i="1"/>
  <c r="R40" i="2"/>
  <c r="E49" i="1" s="1"/>
  <c r="R23" i="2"/>
  <c r="R20" i="2"/>
  <c r="H19" i="2"/>
  <c r="H18" i="2"/>
  <c r="H17" i="2"/>
  <c r="H15" i="2"/>
  <c r="H14" i="2"/>
  <c r="H13" i="2"/>
  <c r="B1" i="2"/>
  <c r="J1" i="2" s="1"/>
  <c r="R15" i="2" l="1"/>
  <c r="G42" i="2" l="1"/>
  <c r="H16" i="2"/>
  <c r="E23" i="1"/>
  <c r="G46" i="2" l="1"/>
  <c r="R6" i="2" s="1"/>
  <c r="R8" i="2"/>
  <c r="H12" i="2"/>
  <c r="R12" i="2" l="1"/>
  <c r="E25" i="1" s="1"/>
  <c r="G34" i="2"/>
  <c r="R14" i="2" l="1"/>
  <c r="F27" i="2"/>
  <c r="R24" i="2" l="1"/>
  <c r="R9" i="2"/>
  <c r="E22" i="1" s="1"/>
  <c r="H27" i="2" l="1"/>
  <c r="E20" i="1"/>
  <c r="R10" i="2"/>
  <c r="R7" i="2"/>
  <c r="E21" i="1" s="1"/>
  <c r="R11" i="2" l="1"/>
  <c r="E24" i="1" s="1"/>
  <c r="R5" i="2"/>
  <c r="E19" i="1" s="1"/>
  <c r="R13" i="2" l="1"/>
  <c r="E26" i="1" s="1"/>
  <c r="E27" i="1" s="1"/>
</calcChain>
</file>

<file path=xl/sharedStrings.xml><?xml version="1.0" encoding="utf-8"?>
<sst xmlns="http://schemas.openxmlformats.org/spreadsheetml/2006/main" count="241" uniqueCount="135">
  <si>
    <t>CÓDIGO</t>
  </si>
  <si>
    <t>DESCRIÇÃO DO SERVIÇO</t>
  </si>
  <si>
    <t>UNID</t>
  </si>
  <si>
    <t>QUANTIDADE</t>
  </si>
  <si>
    <t>QUANTITATIVOS - PROJETO ESTRUTURAL</t>
  </si>
  <si>
    <t>INFRA-ESTRUTURA</t>
  </si>
  <si>
    <t>ITENS GERAIS</t>
  </si>
  <si>
    <t>m3</t>
  </si>
  <si>
    <t>ESCAVAÇÃO  DAS VIGAS BALDRAMES - 20cm PARA CADA LADO - m3</t>
  </si>
  <si>
    <t>m2</t>
  </si>
  <si>
    <t>ÁREA PARCIAL PARA VERIFICAÇÃO DE QTDADE DE FUROS DE SONDAGEM (m2)</t>
  </si>
  <si>
    <t>LANÇAMENTO DE CONCRETO (m3)</t>
  </si>
  <si>
    <t>FORMA PARA FUNDAÇÃO (m2)</t>
  </si>
  <si>
    <t>VOLUME DE CONCRETO (m3)</t>
  </si>
  <si>
    <t>VIGAS BALDRAMES</t>
  </si>
  <si>
    <t>SUPER-ESTRUTURA</t>
  </si>
  <si>
    <t>PILARES</t>
  </si>
  <si>
    <t>FORMA (m2)</t>
  </si>
  <si>
    <t>VIGAS</t>
  </si>
  <si>
    <t>M3</t>
  </si>
  <si>
    <t>kg</t>
  </si>
  <si>
    <t>m²</t>
  </si>
  <si>
    <t>m³</t>
  </si>
  <si>
    <t>M2</t>
  </si>
  <si>
    <t>REPETIÇÕES</t>
  </si>
  <si>
    <t>PROF.</t>
  </si>
  <si>
    <t>ESCAVAÇÃO DE BALDRAME</t>
  </si>
  <si>
    <t>ÁREA TOTAL DE ESCAVAÇÃO (CONSIDERANDO FOLGA DE 20CM)</t>
  </si>
  <si>
    <t xml:space="preserve">VOL TOTAL DE ESCAVAÇÃO </t>
  </si>
  <si>
    <t>m</t>
  </si>
  <si>
    <t>LASTRO DE CONCRETO</t>
  </si>
  <si>
    <t>A (m)</t>
  </si>
  <si>
    <t>B (m)</t>
  </si>
  <si>
    <t>TOTAIS</t>
  </si>
  <si>
    <t>MEMÓRIA DE CÁLCULO DE VOLUMES E ÁREAS PARA QUANTITIFAÇÕES RELACIONADAS À SERVIÇOS DE BALDRAMES, SAPATAS E/OU BLOCOS</t>
  </si>
  <si>
    <t>LEGENDA:</t>
  </si>
  <si>
    <t>PREENCHER</t>
  </si>
  <si>
    <t>OBSERVAÇÕES:</t>
  </si>
  <si>
    <t>É considerado nos cálculos 5 centímetros de lastro de concreto nas escavações de blocos/sapatas. É considerado folga de 20 cm para cada lado nas escavações dos elementos para montagem das fôrmas.</t>
  </si>
  <si>
    <t>AUTOMÁTICO</t>
  </si>
  <si>
    <t>VOLUME (m3)</t>
  </si>
  <si>
    <t>ALTURA DA ESCAVAÇÃO</t>
  </si>
  <si>
    <t>ESCAVAÇÃO  BLOCOS/SAPATAS  (CONSIDERANDO FOLGA DE 20cm PARA CADA LADO) - m3</t>
  </si>
  <si>
    <t>APILOAMENTO DE FUNDO DOS BLOCOS/SAPATAS - CONSIDERADO ÁREA ESCAVADA - m2</t>
  </si>
  <si>
    <t>APILOAMENTO DE FUNDO DAS VIGAS BALDRAMES - CONSIDERADO ÁREA ESCAVADA</t>
  </si>
  <si>
    <t>LASTRO DE CONCRETO (3cm) - VIGAS BALDRAMES (ÁREA DE APILOAMENTO) - m2</t>
  </si>
  <si>
    <t>REATERRO DOS BLOCOS/SAPATAS - ESCAVAÇÃO MENOS VOLUME DE CONCRETO (m3)</t>
  </si>
  <si>
    <r>
      <t xml:space="preserve">LASTRO DE CONCRETO, E=3CM, PREPARO MECÂNICO, INCLUSOS LANÇAMENTO E ADENSAMENTO </t>
    </r>
    <r>
      <rPr>
        <sz val="11"/>
        <color rgb="FFC00000"/>
        <rFont val="Candara"/>
        <family val="2"/>
      </rPr>
      <t>(LASTRO DE CONCRETO PARA VIGAS BALDRAME)</t>
    </r>
  </si>
  <si>
    <t>BLOCO/SAPATA</t>
  </si>
  <si>
    <t>VOLUME DE PILAR EM CONTATO COM O SOLO (PARA CÁLCULO DO VOL. DE REATERRO)</t>
  </si>
  <si>
    <t>VOLUME DE PILAR EM SOLO</t>
  </si>
  <si>
    <t>QUANTIDADE DE PILARES</t>
  </si>
  <si>
    <t>un</t>
  </si>
  <si>
    <t>REATERRO DAS VIGAS BALDRAMES - ESCAVAÇÃO MENOS L ESCAVADO*B*ALTURA CONSIDERADA (m3)</t>
  </si>
  <si>
    <t>BOTA FORA DAS SAPATAS/BLOCOS - (V ESCAVADO - REATERRO) X EMPOLAMENTO (1,4) (m3)</t>
  </si>
  <si>
    <t>BOTA FORA DAS VIGAS BALDRAMES - (V ESCAVADO - REATERRO) X EMPOLAMENTO (1,4) (m3)</t>
  </si>
  <si>
    <t>ALTURA MÉDIA (PONDERADA)</t>
  </si>
  <si>
    <t>LARGURA MÉDIA (PONDERADA)</t>
  </si>
  <si>
    <r>
      <t>CARGA E DESCARGA MECANIZADAS DE ENTULHO EM CAMINHAO BASCULANTE 6 M3 -</t>
    </r>
    <r>
      <rPr>
        <sz val="11"/>
        <color rgb="FFC00000"/>
        <rFont val="Candara"/>
        <family val="2"/>
      </rPr>
      <t xml:space="preserve"> JÁ CONSIDERADO EMPOLAMENTO DE 1,4</t>
    </r>
  </si>
  <si>
    <r>
      <t>BOTA FORA DE SOLO 1ªCATEGORIA -</t>
    </r>
    <r>
      <rPr>
        <sz val="11"/>
        <color rgb="FFC00000"/>
        <rFont val="Candara"/>
        <family val="2"/>
      </rPr>
      <t xml:space="preserve"> JÁ CONSIDERADO EMPOLAMENTO DE 1,4</t>
    </r>
  </si>
  <si>
    <t>HISTÓRICO DE REVISÕES</t>
  </si>
  <si>
    <t>ESCAVAÇÃO MECANIZADA PARA VIGA BALDRAME, COM PREVISÃO DE FÔRMA</t>
  </si>
  <si>
    <t>ESCAVAÇÃO MECANIZADA PARA BLOCO DE COROAMENTO OU SAPATA, COM PREVISÃO DE FÔRMA</t>
  </si>
  <si>
    <t>PREPARO DE FUNDO DE VALA, EM LOCAL COM NÍVEL BAIXO DE INTERFERÊNCIA</t>
  </si>
  <si>
    <t>LASTRO DE CONCRETO MAGRO, APLICADO EM BLOCOS DE COROAMENTO OU SAPATAS, ESPESSURA DE 5 CM</t>
  </si>
  <si>
    <t>REATERRO MECANIZADO DE VALA COM RETROESCAVADEIRA , LARGURA ATÉ 0,8 M, PROFUNDIDADE ATÉ 1,5 M, COM SOLO DE 1ª CATEGORIA EM LOCAIS COM BAIXO NÍVEL DE INTERFERÊNCIA</t>
  </si>
  <si>
    <t>MONTAGEM E DESMONTAGEM DE FÔRMA DE PILARES RETANGULARES E ESTRUTURAS SIMILARES COM ÁREA MÉDIA DAS SEÇÕES MAIOR QUE 0,25 M2, PÉ-DIREITO SIMPLES</t>
  </si>
  <si>
    <t>FABRICAÇÃO, MONTAGEM E DESMONTAGEM DE FÔRMA PARA VIGA BALDRAME</t>
  </si>
  <si>
    <t>ARMAÇÃO DE VIGA BALDRAME UTILIZANDO AÇO CA-60 DE 5MM</t>
  </si>
  <si>
    <t>COMPRIMENTO EM SOLO</t>
  </si>
  <si>
    <t>LADO A  (considerado)</t>
  </si>
  <si>
    <t>LADO B  (considerado)</t>
  </si>
  <si>
    <t>PISO INDUSTRIAL DE CONCRETO ARMADO</t>
  </si>
  <si>
    <t>LONA PLÁSTICA PRETA PARA IMPERMEABILIZAÇÃO DO PISO INDUSTRIAL (m2)</t>
  </si>
  <si>
    <t>VOLUME DE CONCRETO - CONSIDERADO 15 cm DE ESPESSURA (m3)</t>
  </si>
  <si>
    <t>FÔRMAS PARA O CONCRETO DO PISO INDUSTRIAL - CONSIDERANDO 15 cm DE ALTURA (m2)</t>
  </si>
  <si>
    <t>BGS - BRITA GRADUADA SIMPLES, FAIXA A - DNIT, CBR &gt; 80% e GC &gt; 100%  PM de 10 cm - (m3)</t>
  </si>
  <si>
    <t>TELA - Q159 - CONSIDERANDO 30 cm DE TRASPASSE (m2)</t>
  </si>
  <si>
    <t>TELA - Q283 - CONSIDERANDO 30 cm DE TRASPASSE (m2)</t>
  </si>
  <si>
    <t>BARRAS DE TRANSFERÊNCIA - CONSIDERANDO Ø20 mm E COMPRIMENTO DE 50 cm (kg)</t>
  </si>
  <si>
    <t>ESPAÇADOR TRELIÇADO H4 - CONSIDERANDO COMPRIMENTO DE 3 m (kg)</t>
  </si>
  <si>
    <t>ESPAÇADOR TRELIÇADO H8 - CONSIDERANDO COMPRIMENTO DE 3 m (kg)</t>
  </si>
  <si>
    <t>J.E. - JUNTA DE ENCONTRO (m)</t>
  </si>
  <si>
    <t>J.S. - JUNTA DE SERRADA (m)</t>
  </si>
  <si>
    <t>J.C. - JUNTA DE CONSTRUÇÃO (m)</t>
  </si>
  <si>
    <t>FORMA PARA BLOCOS DE CONCRETO (m2)</t>
  </si>
  <si>
    <t>VOLUME DE CONCRETO PARA BLOCOS (m3)</t>
  </si>
  <si>
    <t>LANÇAMENTO DE CONCRETO PARA BLOCOS (m3)</t>
  </si>
  <si>
    <t>VOLUME DE CONCRETO PARA ESTACAS (m3)</t>
  </si>
  <si>
    <t>LANÇAMENTO DE CONCRETO PARA ESTACAS (m3)</t>
  </si>
  <si>
    <t>SOLO DE REFORÇO - MIN. 60cm COM CBR &gt; 20%, exp &lt; 2% e GC &gt; 100% P.N. (m3)</t>
  </si>
  <si>
    <t>LASTRO DE CONCRETO (5cm) - SAPATAS/BLOCOS (ÁREA DE APILOAMENTO) - m2</t>
  </si>
  <si>
    <t>IMPERMEABILIZAÇÃO  - CONSIDERADO FACE DAS VIGAS BALDRAMES E PILARES EM CONTATO COM O SOLO - m2</t>
  </si>
  <si>
    <t>ARMAÇÃO DE BLOCO UTILIZANDO AÇO CA-50 DE 8MM</t>
  </si>
  <si>
    <t>ESCADAS</t>
  </si>
  <si>
    <t>LAJES MACIÇAS</t>
  </si>
  <si>
    <t>LARGURA DA VIGA</t>
  </si>
  <si>
    <t>REATERRO MECANIZADO DE VALA , LARGURA DE 0,8 A 1,5 M, PROFUNDIDADE ATÉ 1,5 M, COM SOLO (SEM SUBSTITUIÇÃO) DE 1ª CATEGORIA EM LOCAIS COM BAIXO NÍVEL DE INTERFERÊNCIA</t>
  </si>
  <si>
    <t>BOTA FORA ESTACAS - (V ESCAVADO) X EMPOLAMENTO (1,4) (m3)</t>
  </si>
  <si>
    <t>CONCRETO USINADO BOMBEAVEL, CLASSE DE RESISTENCIA C25</t>
  </si>
  <si>
    <t>ARMAÇÃO DE BLOCO UTILIZANDO AÇO CA-50 DE 10MM</t>
  </si>
  <si>
    <t>BLOCOS</t>
  </si>
  <si>
    <t>FABRICAÇÃO, MONTAGEM E DESMONTAGEM DE FÔRMA PARA BLOCOS</t>
  </si>
  <si>
    <t>CONCRETO USINADO BOMBEAVEL PARA BLOCOS, CLASSE DE RESISTENCIA C25, COM BRITA 0 E 1, SLUMP = 10 +/1 20MM, BOMBEADO, LANÇADO E ADENSADO EM ESTRUTURA</t>
  </si>
  <si>
    <t>ARMAÇÃO DE VIGA BALDRAME UTILIZANDO AÇO CA-50 DE 12,5MM</t>
  </si>
  <si>
    <t>ESTACAS ESCAVADAS MECANICAMENTE</t>
  </si>
  <si>
    <t>CONCRETO USINADO BOMBEAVEL PARA ESTACAS, CLASSE DE RESISTENCIA C25</t>
  </si>
  <si>
    <t>ARRASAMENTO DE ESTACA DIÂMETRO DE 30 CM</t>
  </si>
  <si>
    <t>ESTACA ESCAVADA MECANICAMENTE, DIÂMETRO DE 30 CM, INCLUSO CONCRETO C25</t>
  </si>
  <si>
    <t>IMPERMEABILIZACAO DE ESTRUTURAS ENTERRADAS, COM TINTA ASFALTICA, DUAS DEMAOS.</t>
  </si>
  <si>
    <t>R00</t>
  </si>
  <si>
    <t>EMISSÃO INICIAL</t>
  </si>
  <si>
    <t>1 - SERVIÇOS DE MOVIMENTAÇÃO DE TERRA NÃO CONSIDERADOS! ESSES DEVEM SER AVALIADOS CASO A CASO CONFORME IMPLANTAÇÃO.</t>
  </si>
  <si>
    <t>ARMAÇÃO LONGITUDINAL DE ESTACAS UTILIZANDO AÇO CA-50 DE 10,0MM</t>
  </si>
  <si>
    <t>ARMAÇÃO PARA ESTRIBOS DE ESTACAS UTILIZANDO AÇO CA-60 DE 5MM</t>
  </si>
  <si>
    <t>ARMAÇÃO DE VIGA BALDRAME UTILIZANDO AÇO CA-50 DE 6,3MM</t>
  </si>
  <si>
    <t>VIGAS BALDRAME</t>
  </si>
  <si>
    <t>COMPRIMENTO - VIGAS15x60 (considerado entre face dos blocos)</t>
  </si>
  <si>
    <t>Area escavada considerando 20cm (m2)</t>
  </si>
  <si>
    <t>CONCRETO USINADO, CLASSE DE RESISTENCIA C25 PARA VIGAS BALDRAME</t>
  </si>
  <si>
    <t>Autores do Projeto: João Lucas Figueiredo Paes de Barros e Matusalém do Carmo de Oliveira</t>
  </si>
  <si>
    <t>PILARES MOLDADOS IN LOCO</t>
  </si>
  <si>
    <t>B101 a B122</t>
  </si>
  <si>
    <t>B201 a B246</t>
  </si>
  <si>
    <t>S301 a S312</t>
  </si>
  <si>
    <t>SAPATAS</t>
  </si>
  <si>
    <t>FORMA PARA SAPATAS DE CONCRETO (m2)</t>
  </si>
  <si>
    <t>VOLUME DE CONCRETO PARA SAPATAS (m3)</t>
  </si>
  <si>
    <t>LANÇAMENTO DE CONCRETO PARA SAPATAS (m3)</t>
  </si>
  <si>
    <t>Obra: ESTACIONAMENTO FÓRUM - VÁRZEA GRANDE - MT</t>
  </si>
  <si>
    <t>Cidade: VÁRZEA GRANDE - MT</t>
  </si>
  <si>
    <t>DATA DE IMPRESSÃO DO PDF 12/01/2024</t>
  </si>
  <si>
    <t>ARMAÇÃO TRANSVERSAL DE PILAR EM ESTRUTURA CONVENCIONAL DE CA UTILIZANDO AÇO CA-50 DE 6,3MM</t>
  </si>
  <si>
    <t>ARMAÇÃO DE PILAR EM ESTRUTURA CONVENCIONAL DE CA UTILIZANDO AÇO CA-50 DE 12,5MM</t>
  </si>
  <si>
    <t>ESCAVAÇÃO DOS BLOCOS/SAPATAS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</si>
</sst>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ndara"/>
      <family val="2"/>
    </font>
    <font>
      <sz val="11"/>
      <color rgb="FF002060"/>
      <name val="Candara"/>
      <family val="2"/>
    </font>
    <font>
      <b/>
      <sz val="11"/>
      <color theme="0"/>
      <name val="Candara"/>
      <family val="2"/>
    </font>
    <font>
      <b/>
      <i/>
      <sz val="11"/>
      <color theme="1"/>
      <name val="Candara"/>
      <family val="2"/>
    </font>
    <font>
      <sz val="2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ndara"/>
      <family val="2"/>
    </font>
    <font>
      <b/>
      <sz val="11"/>
      <color theme="1"/>
      <name val="Candara"/>
      <family val="2"/>
    </font>
    <font>
      <sz val="11"/>
      <name val="Candara"/>
      <family val="2"/>
    </font>
    <font>
      <b/>
      <sz val="18"/>
      <color theme="0"/>
      <name val="Candara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744319"/>
      <name val="Candara"/>
      <family val="2"/>
    </font>
    <font>
      <b/>
      <sz val="14"/>
      <color rgb="FF744319"/>
      <name val="Candara"/>
      <family val="2"/>
    </font>
    <font>
      <b/>
      <sz val="13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3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sz val="13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44319"/>
        <bgColor indexed="64"/>
      </patternFill>
    </fill>
    <fill>
      <patternFill patternType="solid">
        <fgColor rgb="FFD98B4B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4" fontId="12" fillId="2" borderId="0" xfId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" fontId="11" fillId="2" borderId="1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2" fontId="2" fillId="5" borderId="10" xfId="0" applyNumberFormat="1" applyFont="1" applyFill="1" applyBorder="1" applyAlignment="1">
      <alignment horizontal="center" vertical="center"/>
    </xf>
    <xf numFmtId="164" fontId="2" fillId="6" borderId="6" xfId="0" applyNumberFormat="1" applyFont="1" applyFill="1" applyBorder="1" applyAlignment="1">
      <alignment horizontal="center"/>
    </xf>
    <xf numFmtId="0" fontId="0" fillId="6" borderId="5" xfId="0" applyFill="1" applyBorder="1"/>
    <xf numFmtId="0" fontId="2" fillId="6" borderId="1" xfId="0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2" fontId="0" fillId="6" borderId="0" xfId="0" applyNumberFormat="1" applyFill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/>
    </xf>
    <xf numFmtId="2" fontId="0" fillId="6" borderId="24" xfId="0" applyNumberFormat="1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13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6" borderId="8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6" borderId="33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 wrapText="1"/>
    </xf>
    <xf numFmtId="2" fontId="0" fillId="6" borderId="34" xfId="0" applyNumberFormat="1" applyFill="1" applyBorder="1" applyAlignment="1">
      <alignment horizontal="center" vertical="center"/>
    </xf>
    <xf numFmtId="164" fontId="2" fillId="5" borderId="29" xfId="0" applyNumberFormat="1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0" fillId="6" borderId="34" xfId="0" applyFill="1" applyBorder="1"/>
    <xf numFmtId="2" fontId="2" fillId="5" borderId="39" xfId="0" applyNumberFormat="1" applyFont="1" applyFill="1" applyBorder="1"/>
    <xf numFmtId="0" fontId="0" fillId="6" borderId="40" xfId="0" applyFill="1" applyBorder="1"/>
    <xf numFmtId="0" fontId="10" fillId="2" borderId="0" xfId="0" applyFont="1" applyFill="1" applyAlignment="1">
      <alignment horizontal="center" vertical="center" wrapText="1"/>
    </xf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2" fontId="2" fillId="6" borderId="39" xfId="0" applyNumberFormat="1" applyFont="1" applyFill="1" applyBorder="1"/>
    <xf numFmtId="2" fontId="2" fillId="6" borderId="31" xfId="0" applyNumberFormat="1" applyFont="1" applyFill="1" applyBorder="1"/>
    <xf numFmtId="0" fontId="2" fillId="6" borderId="32" xfId="0" applyFont="1" applyFill="1" applyBorder="1"/>
    <xf numFmtId="0" fontId="2" fillId="6" borderId="40" xfId="0" applyFont="1" applyFill="1" applyBorder="1"/>
    <xf numFmtId="2" fontId="8" fillId="2" borderId="0" xfId="0" applyNumberFormat="1" applyFont="1" applyFill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vertical="center"/>
    </xf>
    <xf numFmtId="2" fontId="2" fillId="8" borderId="1" xfId="0" applyNumberFormat="1" applyFont="1" applyFill="1" applyBorder="1"/>
    <xf numFmtId="2" fontId="2" fillId="8" borderId="39" xfId="0" applyNumberFormat="1" applyFont="1" applyFill="1" applyBorder="1"/>
    <xf numFmtId="0" fontId="11" fillId="2" borderId="1" xfId="0" applyFont="1" applyFill="1" applyBorder="1" applyAlignment="1">
      <alignment vertical="center"/>
    </xf>
    <xf numFmtId="0" fontId="0" fillId="4" borderId="3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4" fontId="12" fillId="2" borderId="0" xfId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2" fontId="19" fillId="6" borderId="0" xfId="0" applyNumberFormat="1" applyFont="1" applyFill="1" applyAlignment="1">
      <alignment horizontal="center" vertical="center"/>
    </xf>
    <xf numFmtId="0" fontId="19" fillId="6" borderId="26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2" fontId="19" fillId="4" borderId="0" xfId="0" applyNumberFormat="1" applyFont="1" applyFill="1" applyAlignment="1">
      <alignment horizontal="center" vertical="center"/>
    </xf>
    <xf numFmtId="0" fontId="19" fillId="2" borderId="14" xfId="0" applyFont="1" applyFill="1" applyBorder="1" applyAlignment="1">
      <alignment horizontal="left" vertical="center"/>
    </xf>
    <xf numFmtId="0" fontId="19" fillId="2" borderId="18" xfId="0" applyFont="1" applyFill="1" applyBorder="1" applyAlignment="1">
      <alignment horizontal="left" vertical="center"/>
    </xf>
    <xf numFmtId="2" fontId="19" fillId="4" borderId="18" xfId="0" applyNumberFormat="1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0" fillId="6" borderId="28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29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2" fontId="21" fillId="4" borderId="0" xfId="0" applyNumberFormat="1" applyFont="1" applyFill="1" applyAlignment="1">
      <alignment horizontal="center" vertical="center"/>
    </xf>
    <xf numFmtId="0" fontId="21" fillId="6" borderId="26" xfId="0" applyFont="1" applyFill="1" applyBorder="1" applyAlignment="1">
      <alignment horizontal="center" vertical="center"/>
    </xf>
    <xf numFmtId="2" fontId="21" fillId="2" borderId="0" xfId="0" applyNumberFormat="1" applyFont="1" applyFill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20" fillId="6" borderId="28" xfId="0" applyFont="1" applyFill="1" applyBorder="1" applyAlignment="1">
      <alignment horizontal="left" vertical="center"/>
    </xf>
    <xf numFmtId="2" fontId="21" fillId="6" borderId="0" xfId="0" applyNumberFormat="1" applyFont="1" applyFill="1" applyAlignment="1">
      <alignment horizontal="center" vertical="center"/>
    </xf>
    <xf numFmtId="0" fontId="21" fillId="2" borderId="28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2" fontId="21" fillId="2" borderId="11" xfId="0" applyNumberFormat="1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0" fillId="6" borderId="14" xfId="0" applyFont="1" applyFill="1" applyBorder="1" applyAlignment="1">
      <alignment horizontal="left" vertical="center"/>
    </xf>
    <xf numFmtId="0" fontId="20" fillId="6" borderId="18" xfId="0" applyFont="1" applyFill="1" applyBorder="1" applyAlignment="1">
      <alignment horizontal="center" vertical="center"/>
    </xf>
    <xf numFmtId="0" fontId="20" fillId="6" borderId="27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left" vertical="center"/>
    </xf>
    <xf numFmtId="0" fontId="21" fillId="2" borderId="24" xfId="0" applyFont="1" applyFill="1" applyBorder="1" applyAlignment="1">
      <alignment horizontal="left" vertical="center"/>
    </xf>
    <xf numFmtId="2" fontId="21" fillId="6" borderId="24" xfId="0" applyNumberFormat="1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2" fontId="24" fillId="4" borderId="0" xfId="0" applyNumberFormat="1" applyFont="1" applyFill="1" applyAlignment="1">
      <alignment horizontal="center" vertical="center"/>
    </xf>
    <xf numFmtId="0" fontId="24" fillId="6" borderId="26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left" vertical="center"/>
    </xf>
    <xf numFmtId="0" fontId="24" fillId="2" borderId="18" xfId="0" applyFont="1" applyFill="1" applyBorder="1" applyAlignment="1">
      <alignment horizontal="left" vertical="center"/>
    </xf>
    <xf numFmtId="2" fontId="24" fillId="6" borderId="18" xfId="0" applyNumberFormat="1" applyFont="1" applyFill="1" applyBorder="1" applyAlignment="1">
      <alignment horizontal="center" vertical="center"/>
    </xf>
    <xf numFmtId="0" fontId="24" fillId="6" borderId="27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2" fontId="0" fillId="4" borderId="21" xfId="0" applyNumberForma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18" fillId="8" borderId="15" xfId="0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center" vertical="center"/>
    </xf>
    <xf numFmtId="0" fontId="18" fillId="8" borderId="17" xfId="0" applyFont="1" applyFill="1" applyBorder="1" applyAlignment="1">
      <alignment horizontal="center" vertical="center"/>
    </xf>
    <xf numFmtId="0" fontId="2" fillId="8" borderId="36" xfId="0" applyFont="1" applyFill="1" applyBorder="1" applyAlignment="1">
      <alignment horizontal="left"/>
    </xf>
    <xf numFmtId="0" fontId="2" fillId="8" borderId="37" xfId="0" applyFont="1" applyFill="1" applyBorder="1" applyAlignment="1">
      <alignment horizontal="left"/>
    </xf>
    <xf numFmtId="0" fontId="2" fillId="8" borderId="38" xfId="0" applyFont="1" applyFill="1" applyBorder="1" applyAlignment="1">
      <alignment horizontal="left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left" vertical="center"/>
    </xf>
    <xf numFmtId="0" fontId="2" fillId="8" borderId="16" xfId="0" applyFont="1" applyFill="1" applyBorder="1" applyAlignment="1">
      <alignment horizontal="left" vertical="center"/>
    </xf>
    <xf numFmtId="0" fontId="2" fillId="8" borderId="41" xfId="0" applyFont="1" applyFill="1" applyBorder="1" applyAlignment="1">
      <alignment horizontal="left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28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4" borderId="28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2" fillId="8" borderId="30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32" xfId="0" applyFont="1" applyFill="1" applyBorder="1" applyAlignment="1">
      <alignment horizontal="center"/>
    </xf>
    <xf numFmtId="0" fontId="2" fillId="8" borderId="33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34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top" wrapText="1"/>
    </xf>
    <xf numFmtId="0" fontId="0" fillId="6" borderId="23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23" fillId="8" borderId="15" xfId="0" applyFont="1" applyFill="1" applyBorder="1" applyAlignment="1">
      <alignment horizontal="center" vertical="center"/>
    </xf>
    <xf numFmtId="0" fontId="23" fillId="8" borderId="16" xfId="0" applyFont="1" applyFill="1" applyBorder="1" applyAlignment="1">
      <alignment horizontal="center" vertical="center"/>
    </xf>
    <xf numFmtId="0" fontId="23" fillId="8" borderId="17" xfId="0" applyFont="1" applyFill="1" applyBorder="1" applyAlignment="1">
      <alignment horizontal="center" vertical="center"/>
    </xf>
    <xf numFmtId="0" fontId="0" fillId="2" borderId="36" xfId="0" applyFill="1" applyBorder="1" applyAlignment="1">
      <alignment horizontal="left"/>
    </xf>
    <xf numFmtId="0" fontId="0" fillId="2" borderId="37" xfId="0" applyFill="1" applyBorder="1" applyAlignment="1">
      <alignment horizontal="left"/>
    </xf>
    <xf numFmtId="0" fontId="0" fillId="2" borderId="38" xfId="0" applyFill="1" applyBorder="1" applyAlignment="1">
      <alignment horizontal="left"/>
    </xf>
    <xf numFmtId="0" fontId="5" fillId="8" borderId="10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44" fontId="12" fillId="2" borderId="0" xfId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D98B4B"/>
      <color rgb="FF744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217713</xdr:colOff>
      <xdr:row>0</xdr:row>
      <xdr:rowOff>27214</xdr:rowOff>
    </xdr:from>
    <xdr:to>
      <xdr:col>2</xdr:col>
      <xdr:colOff>132260</xdr:colOff>
      <xdr:row>6</xdr:row>
      <xdr:rowOff>40820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DE0285D-6ADD-450F-9566-859DA90AC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963" y="27214"/>
          <a:ext cx="1156607" cy="1156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89"/>
  <sheetViews>
    <sheetView zoomScale="90" zoomScaleNormal="90" workbookViewId="0">
      <selection activeCell="B1" sqref="B1:H1"/>
    </sheetView>
  </sheetViews>
  <sheetFormatPr defaultColWidth="9.140625" defaultRowHeight="15" x14ac:dyDescent="0.25"/>
  <cols>
    <col min="1" max="1" width="3.140625" style="1" customWidth="1"/>
    <col min="2" max="2" width="18.5703125" style="1" customWidth="1"/>
    <col min="3" max="3" width="11.42578125" style="1" bestFit="1" customWidth="1"/>
    <col min="4" max="4" width="5.85546875" style="1" bestFit="1" customWidth="1"/>
    <col min="5" max="5" width="7.140625" style="1" customWidth="1"/>
    <col min="6" max="6" width="34.28515625" style="1" bestFit="1" customWidth="1"/>
    <col min="7" max="7" width="7.5703125" style="1" bestFit="1" customWidth="1"/>
    <col min="8" max="8" width="13.5703125" style="1" bestFit="1" customWidth="1"/>
    <col min="9" max="9" width="9.140625" style="1"/>
    <col min="10" max="10" width="9.140625" style="2"/>
    <col min="11" max="11" width="14.85546875" style="2" bestFit="1" customWidth="1"/>
    <col min="12" max="16" width="9.140625" style="2"/>
    <col min="17" max="17" width="30.140625" style="2" customWidth="1"/>
    <col min="18" max="18" width="17.42578125" style="3" bestFit="1" customWidth="1"/>
    <col min="19" max="19" width="9.140625" style="2"/>
    <col min="20" max="16384" width="9.140625" style="1"/>
  </cols>
  <sheetData>
    <row r="1" spans="2:19" ht="67.5" customHeight="1" thickBot="1" x14ac:dyDescent="0.3">
      <c r="B1" s="176" t="str">
        <f>Quantitativos!B4</f>
        <v>Obra: ESTACIONAMENTO FÓRUM - VÁRZEA GRANDE - MT</v>
      </c>
      <c r="C1" s="177"/>
      <c r="D1" s="177"/>
      <c r="E1" s="177"/>
      <c r="F1" s="177"/>
      <c r="G1" s="177"/>
      <c r="H1" s="178"/>
      <c r="I1" s="28"/>
      <c r="J1" s="167" t="str">
        <f>B1</f>
        <v>Obra: ESTACIONAMENTO FÓRUM - VÁRZEA GRANDE - MT</v>
      </c>
      <c r="K1" s="168"/>
      <c r="L1" s="168"/>
      <c r="M1" s="168"/>
      <c r="N1" s="168"/>
      <c r="O1" s="168"/>
      <c r="P1" s="168"/>
      <c r="Q1" s="168"/>
      <c r="R1" s="168"/>
      <c r="S1" s="169"/>
    </row>
    <row r="2" spans="2:19" ht="15.75" thickBot="1" x14ac:dyDescent="0.3"/>
    <row r="3" spans="2:19" ht="17.25" customHeight="1" x14ac:dyDescent="0.25">
      <c r="B3" s="179" t="s">
        <v>34</v>
      </c>
      <c r="C3" s="180"/>
      <c r="D3" s="180"/>
      <c r="E3" s="180"/>
      <c r="F3" s="180"/>
      <c r="G3" s="180"/>
      <c r="H3" s="181"/>
      <c r="J3" s="194" t="s">
        <v>5</v>
      </c>
      <c r="K3" s="195"/>
      <c r="L3" s="195"/>
      <c r="M3" s="195"/>
      <c r="N3" s="195"/>
      <c r="O3" s="195"/>
      <c r="P3" s="195"/>
      <c r="Q3" s="195"/>
      <c r="R3" s="195"/>
      <c r="S3" s="196"/>
    </row>
    <row r="4" spans="2:19" ht="18" thickBot="1" x14ac:dyDescent="0.3">
      <c r="B4" s="182"/>
      <c r="C4" s="183"/>
      <c r="D4" s="183"/>
      <c r="E4" s="183"/>
      <c r="F4" s="183"/>
      <c r="G4" s="183"/>
      <c r="H4" s="184"/>
      <c r="J4" s="197" t="s">
        <v>6</v>
      </c>
      <c r="K4" s="198"/>
      <c r="L4" s="198"/>
      <c r="M4" s="198"/>
      <c r="N4" s="198"/>
      <c r="O4" s="198"/>
      <c r="P4" s="198"/>
      <c r="Q4" s="198"/>
      <c r="R4" s="198"/>
      <c r="S4" s="199"/>
    </row>
    <row r="5" spans="2:19" ht="15" customHeight="1" x14ac:dyDescent="0.25">
      <c r="B5" s="38" t="s">
        <v>35</v>
      </c>
      <c r="C5" s="39"/>
      <c r="D5" s="171" t="s">
        <v>36</v>
      </c>
      <c r="E5" s="171"/>
      <c r="F5" s="185"/>
      <c r="G5" s="40"/>
      <c r="H5" s="41" t="s">
        <v>39</v>
      </c>
      <c r="J5" s="174" t="s">
        <v>42</v>
      </c>
      <c r="K5" s="175"/>
      <c r="L5" s="175"/>
      <c r="M5" s="175"/>
      <c r="N5" s="175"/>
      <c r="O5" s="175"/>
      <c r="P5" s="175"/>
      <c r="Q5" s="175"/>
      <c r="R5" s="29">
        <f>H27</f>
        <v>73.56</v>
      </c>
      <c r="S5" s="30" t="s">
        <v>7</v>
      </c>
    </row>
    <row r="6" spans="2:19" x14ac:dyDescent="0.25">
      <c r="B6" s="186" t="s">
        <v>37</v>
      </c>
      <c r="C6" s="188" t="s">
        <v>38</v>
      </c>
      <c r="D6" s="188"/>
      <c r="E6" s="188"/>
      <c r="F6" s="188"/>
      <c r="G6" s="188"/>
      <c r="H6" s="189"/>
      <c r="J6" s="174" t="s">
        <v>8</v>
      </c>
      <c r="K6" s="175"/>
      <c r="L6" s="175"/>
      <c r="M6" s="175"/>
      <c r="N6" s="175"/>
      <c r="O6" s="175"/>
      <c r="P6" s="175"/>
      <c r="Q6" s="175"/>
      <c r="R6" s="29">
        <f>G46</f>
        <v>4.7927400000000002</v>
      </c>
      <c r="S6" s="30" t="s">
        <v>7</v>
      </c>
    </row>
    <row r="7" spans="2:19" ht="29.25" customHeight="1" thickBot="1" x14ac:dyDescent="0.3">
      <c r="B7" s="187"/>
      <c r="C7" s="190"/>
      <c r="D7" s="190"/>
      <c r="E7" s="190"/>
      <c r="F7" s="190"/>
      <c r="G7" s="190"/>
      <c r="H7" s="191"/>
      <c r="J7" s="172" t="s">
        <v>43</v>
      </c>
      <c r="K7" s="173"/>
      <c r="L7" s="173"/>
      <c r="M7" s="173"/>
      <c r="N7" s="173"/>
      <c r="O7" s="173"/>
      <c r="P7" s="173"/>
      <c r="Q7" s="173"/>
      <c r="R7" s="29">
        <f>F27</f>
        <v>101.41999999999999</v>
      </c>
      <c r="S7" s="30" t="s">
        <v>9</v>
      </c>
    </row>
    <row r="8" spans="2:19" ht="15.75" thickBot="1" x14ac:dyDescent="0.3">
      <c r="J8" s="174" t="s">
        <v>44</v>
      </c>
      <c r="K8" s="175"/>
      <c r="L8" s="175"/>
      <c r="M8" s="175"/>
      <c r="N8" s="175"/>
      <c r="O8" s="175"/>
      <c r="P8" s="175"/>
      <c r="Q8" s="175"/>
      <c r="R8" s="29">
        <f>G45</f>
        <v>20.838000000000001</v>
      </c>
      <c r="S8" s="30" t="s">
        <v>9</v>
      </c>
    </row>
    <row r="9" spans="2:19" x14ac:dyDescent="0.25">
      <c r="B9" s="161" t="s">
        <v>134</v>
      </c>
      <c r="C9" s="162"/>
      <c r="D9" s="162"/>
      <c r="E9" s="162"/>
      <c r="F9" s="162"/>
      <c r="G9" s="162"/>
      <c r="H9" s="163"/>
      <c r="J9" s="172" t="s">
        <v>91</v>
      </c>
      <c r="K9" s="173"/>
      <c r="L9" s="173"/>
      <c r="M9" s="173"/>
      <c r="N9" s="173"/>
      <c r="O9" s="173"/>
      <c r="P9" s="173"/>
      <c r="Q9" s="173"/>
      <c r="R9" s="29">
        <f>F27</f>
        <v>101.41999999999999</v>
      </c>
      <c r="S9" s="30" t="s">
        <v>9</v>
      </c>
    </row>
    <row r="10" spans="2:19" ht="30" x14ac:dyDescent="0.25">
      <c r="B10" s="46" t="s">
        <v>48</v>
      </c>
      <c r="C10" s="20" t="s">
        <v>24</v>
      </c>
      <c r="D10" s="20" t="s">
        <v>31</v>
      </c>
      <c r="E10" s="20" t="s">
        <v>32</v>
      </c>
      <c r="F10" s="27" t="s">
        <v>118</v>
      </c>
      <c r="G10" s="20" t="s">
        <v>25</v>
      </c>
      <c r="H10" s="47" t="s">
        <v>40</v>
      </c>
      <c r="J10" s="172" t="s">
        <v>45</v>
      </c>
      <c r="K10" s="173"/>
      <c r="L10" s="173"/>
      <c r="M10" s="173"/>
      <c r="N10" s="173"/>
      <c r="O10" s="173"/>
      <c r="P10" s="173"/>
      <c r="Q10" s="173"/>
      <c r="R10" s="29">
        <f>R8</f>
        <v>20.838000000000001</v>
      </c>
      <c r="S10" s="30" t="s">
        <v>9</v>
      </c>
    </row>
    <row r="11" spans="2:19" x14ac:dyDescent="0.25">
      <c r="B11" s="69" t="s">
        <v>122</v>
      </c>
      <c r="C11" s="12">
        <v>22</v>
      </c>
      <c r="D11" s="12">
        <v>0.6</v>
      </c>
      <c r="E11" s="12">
        <v>1.6</v>
      </c>
      <c r="F11" s="21">
        <f t="shared" ref="F11:F22" si="0">(D11+0.2+0.2)*(E11+0.2+0.2)*C11</f>
        <v>44</v>
      </c>
      <c r="G11" s="12">
        <v>0.55000000000000004</v>
      </c>
      <c r="H11" s="48">
        <f>F11*(G11+0.05)</f>
        <v>26.400000000000006</v>
      </c>
      <c r="J11" s="174" t="s">
        <v>46</v>
      </c>
      <c r="K11" s="175"/>
      <c r="L11" s="175"/>
      <c r="M11" s="175"/>
      <c r="N11" s="175"/>
      <c r="O11" s="175"/>
      <c r="P11" s="175"/>
      <c r="Q11" s="175"/>
      <c r="R11" s="29">
        <f>H27-R37-G34</f>
        <v>55.87</v>
      </c>
      <c r="S11" s="30" t="s">
        <v>7</v>
      </c>
    </row>
    <row r="12" spans="2:19" x14ac:dyDescent="0.25">
      <c r="B12" s="69" t="s">
        <v>123</v>
      </c>
      <c r="C12" s="12">
        <v>46</v>
      </c>
      <c r="D12" s="12">
        <v>0.5</v>
      </c>
      <c r="E12" s="12">
        <v>0.5</v>
      </c>
      <c r="F12" s="21">
        <f t="shared" si="0"/>
        <v>37.259999999999991</v>
      </c>
      <c r="G12" s="12">
        <v>0.35</v>
      </c>
      <c r="H12" s="48">
        <f>F12*(G12+0.05)</f>
        <v>14.903999999999995</v>
      </c>
      <c r="J12" s="174" t="s">
        <v>53</v>
      </c>
      <c r="K12" s="175"/>
      <c r="L12" s="175"/>
      <c r="M12" s="175"/>
      <c r="N12" s="175"/>
      <c r="O12" s="175"/>
      <c r="P12" s="175"/>
      <c r="Q12" s="175"/>
      <c r="R12" s="29">
        <f>G46-R49</f>
        <v>1.9927400000000004</v>
      </c>
      <c r="S12" s="30" t="s">
        <v>7</v>
      </c>
    </row>
    <row r="13" spans="2:19" x14ac:dyDescent="0.25">
      <c r="B13" s="69" t="s">
        <v>124</v>
      </c>
      <c r="C13" s="12">
        <v>12</v>
      </c>
      <c r="D13" s="12">
        <v>1</v>
      </c>
      <c r="E13" s="12">
        <v>0.8</v>
      </c>
      <c r="F13" s="21">
        <f t="shared" si="0"/>
        <v>20.16</v>
      </c>
      <c r="G13" s="12">
        <v>1.55</v>
      </c>
      <c r="H13" s="48">
        <f>F13*(G13+0.05)</f>
        <v>32.256</v>
      </c>
      <c r="J13" s="174" t="s">
        <v>54</v>
      </c>
      <c r="K13" s="175"/>
      <c r="L13" s="175"/>
      <c r="M13" s="175"/>
      <c r="N13" s="175"/>
      <c r="O13" s="175"/>
      <c r="P13" s="175"/>
      <c r="Q13" s="175"/>
      <c r="R13" s="29">
        <f>(R5-R11)*1.4</f>
        <v>24.766000000000005</v>
      </c>
      <c r="S13" s="30" t="s">
        <v>7</v>
      </c>
    </row>
    <row r="14" spans="2:19" x14ac:dyDescent="0.25">
      <c r="B14" s="69"/>
      <c r="C14" s="12"/>
      <c r="D14" s="12"/>
      <c r="E14" s="12"/>
      <c r="F14" s="21">
        <f>(D14+0.2+0.2)*(E14+0.2+0.2)*C14</f>
        <v>0</v>
      </c>
      <c r="G14" s="12"/>
      <c r="H14" s="48">
        <f>F14*(G14+0.05)</f>
        <v>0</v>
      </c>
      <c r="J14" s="174" t="s">
        <v>55</v>
      </c>
      <c r="K14" s="175"/>
      <c r="L14" s="175"/>
      <c r="M14" s="175"/>
      <c r="N14" s="175"/>
      <c r="O14" s="175"/>
      <c r="P14" s="175"/>
      <c r="Q14" s="175"/>
      <c r="R14" s="29">
        <f>(R6-R12)*1.4</f>
        <v>3.9199999999999995</v>
      </c>
      <c r="S14" s="30" t="s">
        <v>7</v>
      </c>
    </row>
    <row r="15" spans="2:19" x14ac:dyDescent="0.25">
      <c r="B15" s="69"/>
      <c r="C15" s="12"/>
      <c r="D15" s="12"/>
      <c r="E15" s="12"/>
      <c r="F15" s="21">
        <f t="shared" si="0"/>
        <v>0</v>
      </c>
      <c r="G15" s="12"/>
      <c r="H15" s="48">
        <f>F15*(G15+0.05)</f>
        <v>0</v>
      </c>
      <c r="J15" s="174" t="s">
        <v>98</v>
      </c>
      <c r="K15" s="175"/>
      <c r="L15" s="175"/>
      <c r="M15" s="175"/>
      <c r="N15" s="175"/>
      <c r="O15" s="175"/>
      <c r="P15" s="175"/>
      <c r="Q15" s="175"/>
      <c r="R15" s="29">
        <f>R40*1.4</f>
        <v>62.313999999999993</v>
      </c>
      <c r="S15" s="30" t="s">
        <v>7</v>
      </c>
    </row>
    <row r="16" spans="2:19" x14ac:dyDescent="0.25">
      <c r="B16" s="69"/>
      <c r="C16" s="12"/>
      <c r="D16" s="12"/>
      <c r="E16" s="12"/>
      <c r="F16" s="21">
        <f t="shared" si="0"/>
        <v>0</v>
      </c>
      <c r="G16" s="12"/>
      <c r="H16" s="48">
        <f t="shared" ref="H16:H22" si="1">F16*(G16+0.05)</f>
        <v>0</v>
      </c>
      <c r="J16" s="174" t="s">
        <v>92</v>
      </c>
      <c r="K16" s="175"/>
      <c r="L16" s="175"/>
      <c r="M16" s="175"/>
      <c r="N16" s="175"/>
      <c r="O16" s="175"/>
      <c r="P16" s="175"/>
      <c r="Q16" s="175"/>
      <c r="R16" s="29">
        <v>0</v>
      </c>
      <c r="S16" s="30" t="s">
        <v>9</v>
      </c>
    </row>
    <row r="17" spans="2:19" x14ac:dyDescent="0.25">
      <c r="B17" s="69"/>
      <c r="C17" s="12"/>
      <c r="D17" s="12"/>
      <c r="E17" s="12"/>
      <c r="F17" s="21">
        <f t="shared" si="0"/>
        <v>0</v>
      </c>
      <c r="G17" s="12"/>
      <c r="H17" s="48">
        <f t="shared" si="1"/>
        <v>0</v>
      </c>
      <c r="J17" s="170" t="s">
        <v>10</v>
      </c>
      <c r="K17" s="171"/>
      <c r="L17" s="171"/>
      <c r="M17" s="171"/>
      <c r="N17" s="171"/>
      <c r="O17" s="171"/>
      <c r="P17" s="171"/>
      <c r="Q17" s="171"/>
      <c r="R17" s="36">
        <v>0</v>
      </c>
      <c r="S17" s="37" t="s">
        <v>9</v>
      </c>
    </row>
    <row r="18" spans="2:19" ht="15.75" thickBot="1" x14ac:dyDescent="0.3">
      <c r="B18" s="69"/>
      <c r="C18" s="12"/>
      <c r="D18" s="12"/>
      <c r="E18" s="12"/>
      <c r="F18" s="21">
        <f>(D18+0.2+0.2)*(E18+0.2+0.2)*C18</f>
        <v>0</v>
      </c>
      <c r="G18" s="12"/>
      <c r="H18" s="48">
        <f t="shared" si="1"/>
        <v>0</v>
      </c>
      <c r="J18" s="31"/>
      <c r="K18" s="25"/>
      <c r="L18" s="25"/>
      <c r="M18" s="25"/>
      <c r="N18" s="25"/>
      <c r="O18" s="25"/>
      <c r="P18" s="25"/>
      <c r="Q18" s="25"/>
      <c r="S18" s="32"/>
    </row>
    <row r="19" spans="2:19" ht="17.25" x14ac:dyDescent="0.25">
      <c r="B19" s="69"/>
      <c r="C19" s="12"/>
      <c r="D19" s="12"/>
      <c r="E19" s="12"/>
      <c r="F19" s="21">
        <f t="shared" si="0"/>
        <v>0</v>
      </c>
      <c r="G19" s="12"/>
      <c r="H19" s="48">
        <f t="shared" si="1"/>
        <v>0</v>
      </c>
      <c r="J19" s="128" t="s">
        <v>72</v>
      </c>
      <c r="K19" s="129"/>
      <c r="L19" s="129"/>
      <c r="M19" s="129"/>
      <c r="N19" s="129"/>
      <c r="O19" s="129"/>
      <c r="P19" s="129"/>
      <c r="Q19" s="129"/>
      <c r="R19" s="129"/>
      <c r="S19" s="130"/>
    </row>
    <row r="20" spans="2:19" x14ac:dyDescent="0.25">
      <c r="B20" s="69"/>
      <c r="C20" s="13"/>
      <c r="D20" s="13"/>
      <c r="E20" s="13"/>
      <c r="F20" s="21">
        <f>(D20+0.2+0.2)*(E20+0.2+0.2)*C20</f>
        <v>0</v>
      </c>
      <c r="G20" s="12"/>
      <c r="H20" s="48">
        <f>F20*(G20+0.05)</f>
        <v>0</v>
      </c>
      <c r="J20" s="73" t="s">
        <v>76</v>
      </c>
      <c r="K20" s="74"/>
      <c r="L20" s="74"/>
      <c r="M20" s="74"/>
      <c r="N20" s="74"/>
      <c r="O20" s="74"/>
      <c r="P20" s="74"/>
      <c r="Q20" s="74"/>
      <c r="R20" s="75">
        <f>0.1*R22</f>
        <v>0</v>
      </c>
      <c r="S20" s="76" t="s">
        <v>7</v>
      </c>
    </row>
    <row r="21" spans="2:19" x14ac:dyDescent="0.25">
      <c r="B21" s="69"/>
      <c r="C21" s="13"/>
      <c r="D21" s="13"/>
      <c r="E21" s="13"/>
      <c r="F21" s="21">
        <f t="shared" si="0"/>
        <v>0</v>
      </c>
      <c r="G21" s="16"/>
      <c r="H21" s="48">
        <f t="shared" si="1"/>
        <v>0</v>
      </c>
      <c r="J21" s="73" t="s">
        <v>90</v>
      </c>
      <c r="K21" s="74"/>
      <c r="L21" s="74"/>
      <c r="M21" s="74"/>
      <c r="N21" s="74"/>
      <c r="O21" s="74"/>
      <c r="P21" s="74"/>
      <c r="Q21" s="74"/>
      <c r="R21" s="75">
        <f>R22*0.6</f>
        <v>0</v>
      </c>
      <c r="S21" s="76" t="s">
        <v>7</v>
      </c>
    </row>
    <row r="22" spans="2:19" x14ac:dyDescent="0.25">
      <c r="B22" s="69"/>
      <c r="C22" s="12"/>
      <c r="D22" s="12"/>
      <c r="E22" s="12"/>
      <c r="F22" s="21">
        <f t="shared" si="0"/>
        <v>0</v>
      </c>
      <c r="G22" s="12"/>
      <c r="H22" s="48">
        <f t="shared" si="1"/>
        <v>0</v>
      </c>
      <c r="J22" s="73" t="s">
        <v>73</v>
      </c>
      <c r="K22" s="77"/>
      <c r="L22" s="77"/>
      <c r="M22" s="77"/>
      <c r="N22" s="77"/>
      <c r="O22" s="77"/>
      <c r="P22" s="77"/>
      <c r="Q22" s="77"/>
      <c r="R22" s="78">
        <v>0</v>
      </c>
      <c r="S22" s="76" t="s">
        <v>9</v>
      </c>
    </row>
    <row r="23" spans="2:19" x14ac:dyDescent="0.25">
      <c r="B23" s="69"/>
      <c r="C23" s="12"/>
      <c r="D23" s="12"/>
      <c r="E23" s="12"/>
      <c r="F23" s="21">
        <f t="shared" ref="F23:F25" si="2">(D23+0.2+0.2)*(E23+0.2+0.2)*C23</f>
        <v>0</v>
      </c>
      <c r="G23" s="12"/>
      <c r="H23" s="48">
        <f t="shared" ref="H23:H25" si="3">F23*(G23+0.05)</f>
        <v>0</v>
      </c>
      <c r="J23" s="73" t="s">
        <v>74</v>
      </c>
      <c r="K23" s="77"/>
      <c r="L23" s="77"/>
      <c r="M23" s="77"/>
      <c r="N23" s="77"/>
      <c r="O23" s="77"/>
      <c r="P23" s="77"/>
      <c r="Q23" s="77"/>
      <c r="R23" s="75">
        <f>R22*0.15</f>
        <v>0</v>
      </c>
      <c r="S23" s="76" t="s">
        <v>7</v>
      </c>
    </row>
    <row r="24" spans="2:19" x14ac:dyDescent="0.25">
      <c r="B24" s="69"/>
      <c r="C24" s="12"/>
      <c r="D24" s="12"/>
      <c r="E24" s="12"/>
      <c r="F24" s="21">
        <f t="shared" si="2"/>
        <v>0</v>
      </c>
      <c r="G24" s="12"/>
      <c r="H24" s="48">
        <f t="shared" si="3"/>
        <v>0</v>
      </c>
      <c r="J24" s="73" t="s">
        <v>11</v>
      </c>
      <c r="K24" s="77"/>
      <c r="L24" s="77"/>
      <c r="M24" s="77"/>
      <c r="N24" s="77"/>
      <c r="O24" s="77"/>
      <c r="P24" s="77"/>
      <c r="Q24" s="77"/>
      <c r="R24" s="75">
        <f>R23</f>
        <v>0</v>
      </c>
      <c r="S24" s="76" t="s">
        <v>7</v>
      </c>
    </row>
    <row r="25" spans="2:19" x14ac:dyDescent="0.25">
      <c r="B25" s="69"/>
      <c r="C25" s="12"/>
      <c r="D25" s="12"/>
      <c r="E25" s="12"/>
      <c r="F25" s="21">
        <f t="shared" si="2"/>
        <v>0</v>
      </c>
      <c r="G25" s="12"/>
      <c r="H25" s="48">
        <f t="shared" si="3"/>
        <v>0</v>
      </c>
      <c r="J25" s="73" t="s">
        <v>75</v>
      </c>
      <c r="K25" s="77"/>
      <c r="L25" s="77"/>
      <c r="M25" s="77"/>
      <c r="N25" s="77"/>
      <c r="O25" s="77"/>
      <c r="P25" s="77"/>
      <c r="Q25" s="77"/>
      <c r="R25" s="78">
        <v>0</v>
      </c>
      <c r="S25" s="76" t="s">
        <v>9</v>
      </c>
    </row>
    <row r="26" spans="2:19" x14ac:dyDescent="0.25">
      <c r="B26" s="69"/>
      <c r="C26" s="12"/>
      <c r="D26" s="12"/>
      <c r="E26" s="12"/>
      <c r="F26" s="21">
        <f t="shared" ref="F26" si="4">(D26+0.2+0.2)*(E26+0.2+0.2)*C26</f>
        <v>0</v>
      </c>
      <c r="G26" s="12"/>
      <c r="H26" s="48">
        <f t="shared" ref="H26" si="5">F26*(G26+0.05)</f>
        <v>0</v>
      </c>
      <c r="J26" s="73" t="s">
        <v>77</v>
      </c>
      <c r="K26" s="77"/>
      <c r="L26" s="77"/>
      <c r="M26" s="77"/>
      <c r="N26" s="77"/>
      <c r="O26" s="77"/>
      <c r="P26" s="77"/>
      <c r="Q26" s="77"/>
      <c r="R26" s="78">
        <v>0</v>
      </c>
      <c r="S26" s="76" t="s">
        <v>9</v>
      </c>
    </row>
    <row r="27" spans="2:19" ht="15" customHeight="1" x14ac:dyDescent="0.25">
      <c r="B27" s="146" t="s">
        <v>33</v>
      </c>
      <c r="C27" s="147"/>
      <c r="D27" s="147"/>
      <c r="E27" s="148"/>
      <c r="F27" s="17">
        <f>SUM(F11:F26)</f>
        <v>101.41999999999999</v>
      </c>
      <c r="G27" s="18"/>
      <c r="H27" s="49">
        <f>SUM(H11:H26)</f>
        <v>73.56</v>
      </c>
      <c r="J27" s="73" t="s">
        <v>78</v>
      </c>
      <c r="K27" s="77"/>
      <c r="L27" s="77"/>
      <c r="M27" s="77"/>
      <c r="N27" s="77"/>
      <c r="O27" s="77"/>
      <c r="P27" s="77"/>
      <c r="Q27" s="77"/>
      <c r="R27" s="78">
        <v>0</v>
      </c>
      <c r="S27" s="76" t="s">
        <v>9</v>
      </c>
    </row>
    <row r="28" spans="2:19" x14ac:dyDescent="0.25">
      <c r="B28" s="149"/>
      <c r="C28" s="150"/>
      <c r="D28" s="150"/>
      <c r="E28" s="151"/>
      <c r="F28" s="22" t="s">
        <v>23</v>
      </c>
      <c r="G28" s="19"/>
      <c r="H28" s="50" t="s">
        <v>19</v>
      </c>
      <c r="J28" s="73" t="s">
        <v>79</v>
      </c>
      <c r="K28" s="77"/>
      <c r="L28" s="77"/>
      <c r="M28" s="77"/>
      <c r="N28" s="77"/>
      <c r="O28" s="77"/>
      <c r="P28" s="77"/>
      <c r="Q28" s="77"/>
      <c r="R28" s="78">
        <v>0</v>
      </c>
      <c r="S28" s="76" t="s">
        <v>20</v>
      </c>
    </row>
    <row r="29" spans="2:19" x14ac:dyDescent="0.25">
      <c r="B29" s="164" t="s">
        <v>49</v>
      </c>
      <c r="C29" s="165"/>
      <c r="D29" s="165"/>
      <c r="E29" s="165"/>
      <c r="F29" s="165"/>
      <c r="G29" s="165"/>
      <c r="H29" s="166"/>
      <c r="J29" s="73" t="s">
        <v>80</v>
      </c>
      <c r="K29" s="77"/>
      <c r="L29" s="77"/>
      <c r="M29" s="77"/>
      <c r="N29" s="77"/>
      <c r="O29" s="77"/>
      <c r="P29" s="77"/>
      <c r="Q29" s="77"/>
      <c r="R29" s="78">
        <v>0</v>
      </c>
      <c r="S29" s="76" t="s">
        <v>20</v>
      </c>
    </row>
    <row r="30" spans="2:19" x14ac:dyDescent="0.25">
      <c r="B30" s="155" t="s">
        <v>70</v>
      </c>
      <c r="C30" s="156"/>
      <c r="D30" s="156"/>
      <c r="E30" s="156"/>
      <c r="F30" s="157"/>
      <c r="G30" s="14">
        <v>0.25</v>
      </c>
      <c r="H30" s="51" t="s">
        <v>29</v>
      </c>
      <c r="J30" s="73" t="s">
        <v>81</v>
      </c>
      <c r="K30" s="77"/>
      <c r="L30" s="77"/>
      <c r="M30" s="77"/>
      <c r="N30" s="77"/>
      <c r="O30" s="77"/>
      <c r="P30" s="77"/>
      <c r="Q30" s="77"/>
      <c r="R30" s="78">
        <v>0</v>
      </c>
      <c r="S30" s="76" t="s">
        <v>20</v>
      </c>
    </row>
    <row r="31" spans="2:19" x14ac:dyDescent="0.25">
      <c r="B31" s="155" t="s">
        <v>71</v>
      </c>
      <c r="C31" s="156"/>
      <c r="D31" s="156"/>
      <c r="E31" s="156"/>
      <c r="F31" s="157"/>
      <c r="G31" s="14">
        <v>0.4</v>
      </c>
      <c r="H31" s="51" t="s">
        <v>29</v>
      </c>
      <c r="J31" s="73" t="s">
        <v>82</v>
      </c>
      <c r="K31" s="77"/>
      <c r="L31" s="77"/>
      <c r="M31" s="77"/>
      <c r="N31" s="77"/>
      <c r="O31" s="77"/>
      <c r="P31" s="77"/>
      <c r="Q31" s="77"/>
      <c r="R31" s="78">
        <v>0</v>
      </c>
      <c r="S31" s="76" t="s">
        <v>29</v>
      </c>
    </row>
    <row r="32" spans="2:19" x14ac:dyDescent="0.25">
      <c r="B32" s="155" t="s">
        <v>69</v>
      </c>
      <c r="C32" s="156"/>
      <c r="D32" s="156"/>
      <c r="E32" s="156"/>
      <c r="F32" s="157"/>
      <c r="G32" s="14">
        <v>1.1499999999999999</v>
      </c>
      <c r="H32" s="51" t="s">
        <v>29</v>
      </c>
      <c r="J32" s="73" t="s">
        <v>83</v>
      </c>
      <c r="K32" s="77"/>
      <c r="L32" s="77"/>
      <c r="M32" s="77"/>
      <c r="N32" s="77"/>
      <c r="O32" s="77"/>
      <c r="P32" s="77"/>
      <c r="Q32" s="77"/>
      <c r="R32" s="78">
        <v>0</v>
      </c>
      <c r="S32" s="76" t="s">
        <v>29</v>
      </c>
    </row>
    <row r="33" spans="2:19" x14ac:dyDescent="0.25">
      <c r="B33" s="155" t="s">
        <v>51</v>
      </c>
      <c r="C33" s="156"/>
      <c r="D33" s="156"/>
      <c r="E33" s="156"/>
      <c r="F33" s="157"/>
      <c r="G33" s="14">
        <v>12</v>
      </c>
      <c r="H33" s="51" t="s">
        <v>52</v>
      </c>
      <c r="J33" s="79" t="s">
        <v>84</v>
      </c>
      <c r="K33" s="80"/>
      <c r="L33" s="80"/>
      <c r="M33" s="80"/>
      <c r="N33" s="80"/>
      <c r="O33" s="80"/>
      <c r="P33" s="80"/>
      <c r="Q33" s="80"/>
      <c r="R33" s="81">
        <v>0</v>
      </c>
      <c r="S33" s="82" t="s">
        <v>29</v>
      </c>
    </row>
    <row r="34" spans="2:19" ht="15.75" thickBot="1" x14ac:dyDescent="0.3">
      <c r="B34" s="206" t="s">
        <v>50</v>
      </c>
      <c r="C34" s="207"/>
      <c r="D34" s="207"/>
      <c r="E34" s="207"/>
      <c r="F34" s="208"/>
      <c r="G34" s="52">
        <f>G32*G31*G30*G33</f>
        <v>1.38</v>
      </c>
      <c r="H34" s="53" t="s">
        <v>7</v>
      </c>
      <c r="J34" s="33"/>
      <c r="K34" s="26"/>
      <c r="L34" s="26"/>
      <c r="M34" s="26"/>
      <c r="N34" s="26"/>
      <c r="O34" s="26"/>
      <c r="P34" s="26"/>
      <c r="Q34" s="26"/>
      <c r="S34" s="32"/>
    </row>
    <row r="35" spans="2:19" ht="18" thickBot="1" x14ac:dyDescent="0.3">
      <c r="J35" s="200" t="s">
        <v>101</v>
      </c>
      <c r="K35" s="201"/>
      <c r="L35" s="201"/>
      <c r="M35" s="201"/>
      <c r="N35" s="201"/>
      <c r="O35" s="201"/>
      <c r="P35" s="201"/>
      <c r="Q35" s="201"/>
      <c r="R35" s="201"/>
      <c r="S35" s="202"/>
    </row>
    <row r="36" spans="2:19" x14ac:dyDescent="0.25">
      <c r="B36" s="161" t="s">
        <v>26</v>
      </c>
      <c r="C36" s="162"/>
      <c r="D36" s="162"/>
      <c r="E36" s="162"/>
      <c r="F36" s="162"/>
      <c r="G36" s="162"/>
      <c r="H36" s="163"/>
      <c r="J36" s="33" t="s">
        <v>85</v>
      </c>
      <c r="K36" s="26"/>
      <c r="L36" s="26"/>
      <c r="M36" s="26"/>
      <c r="N36" s="26"/>
      <c r="O36" s="26"/>
      <c r="P36" s="26"/>
      <c r="Q36" s="26"/>
      <c r="R36" s="23">
        <v>94.4</v>
      </c>
      <c r="S36" s="30" t="s">
        <v>9</v>
      </c>
    </row>
    <row r="37" spans="2:19" x14ac:dyDescent="0.25">
      <c r="B37" s="158" t="s">
        <v>117</v>
      </c>
      <c r="C37" s="159"/>
      <c r="D37" s="159"/>
      <c r="E37" s="159"/>
      <c r="F37" s="160"/>
      <c r="G37" s="14">
        <v>34.729999999999997</v>
      </c>
      <c r="H37" s="51" t="s">
        <v>29</v>
      </c>
      <c r="J37" s="33" t="s">
        <v>86</v>
      </c>
      <c r="K37" s="26"/>
      <c r="L37" s="26"/>
      <c r="M37" s="26"/>
      <c r="N37" s="26"/>
      <c r="O37" s="26"/>
      <c r="P37" s="26"/>
      <c r="Q37" s="26"/>
      <c r="R37" s="23">
        <v>16.309999999999999</v>
      </c>
      <c r="S37" s="30" t="s">
        <v>7</v>
      </c>
    </row>
    <row r="38" spans="2:19" x14ac:dyDescent="0.25">
      <c r="B38" s="155" t="s">
        <v>41</v>
      </c>
      <c r="C38" s="156"/>
      <c r="D38" s="156"/>
      <c r="E38" s="156"/>
      <c r="F38" s="157"/>
      <c r="G38" s="14">
        <v>0.2</v>
      </c>
      <c r="H38" s="51" t="s">
        <v>29</v>
      </c>
      <c r="J38" s="33" t="s">
        <v>87</v>
      </c>
      <c r="K38" s="26"/>
      <c r="L38" s="26"/>
      <c r="M38" s="26"/>
      <c r="N38" s="26"/>
      <c r="O38" s="26"/>
      <c r="P38" s="26"/>
      <c r="Q38" s="26"/>
      <c r="R38" s="29">
        <f>R37</f>
        <v>16.309999999999999</v>
      </c>
      <c r="S38" s="30" t="s">
        <v>7</v>
      </c>
    </row>
    <row r="39" spans="2:19" x14ac:dyDescent="0.25">
      <c r="B39" s="155" t="s">
        <v>96</v>
      </c>
      <c r="C39" s="156"/>
      <c r="D39" s="156"/>
      <c r="E39" s="156"/>
      <c r="F39" s="157"/>
      <c r="G39" s="14">
        <v>0.2</v>
      </c>
      <c r="H39" s="51" t="s">
        <v>29</v>
      </c>
      <c r="J39" s="33" t="s">
        <v>88</v>
      </c>
      <c r="K39" s="26"/>
      <c r="L39" s="26"/>
      <c r="M39" s="26"/>
      <c r="N39" s="26"/>
      <c r="O39" s="26"/>
      <c r="P39" s="26"/>
      <c r="Q39" s="26"/>
      <c r="R39" s="23">
        <v>44.51</v>
      </c>
      <c r="S39" s="30" t="s">
        <v>7</v>
      </c>
    </row>
    <row r="40" spans="2:19" ht="15.75" thickBot="1" x14ac:dyDescent="0.3">
      <c r="B40" s="152" t="s">
        <v>30</v>
      </c>
      <c r="C40" s="153"/>
      <c r="D40" s="153"/>
      <c r="E40" s="153"/>
      <c r="F40" s="154"/>
      <c r="G40" s="14">
        <v>0.03</v>
      </c>
      <c r="H40" s="51" t="s">
        <v>29</v>
      </c>
      <c r="J40" s="55" t="s">
        <v>89</v>
      </c>
      <c r="K40" s="56"/>
      <c r="L40" s="56"/>
      <c r="M40" s="56"/>
      <c r="N40" s="56"/>
      <c r="O40" s="56"/>
      <c r="P40" s="56"/>
      <c r="Q40" s="56"/>
      <c r="R40" s="34">
        <f>R39</f>
        <v>44.51</v>
      </c>
      <c r="S40" s="35" t="s">
        <v>7</v>
      </c>
    </row>
    <row r="41" spans="2:19" ht="15.75" thickBot="1" x14ac:dyDescent="0.3">
      <c r="B41" s="152" t="s">
        <v>27</v>
      </c>
      <c r="C41" s="153"/>
      <c r="D41" s="153"/>
      <c r="E41" s="153"/>
      <c r="F41" s="154"/>
      <c r="G41" s="66">
        <f>G37*(G39+0.2+0.2)</f>
        <v>20.838000000000001</v>
      </c>
      <c r="H41" s="51" t="s">
        <v>9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8" thickBot="1" x14ac:dyDescent="0.3">
      <c r="B42" s="152" t="s">
        <v>28</v>
      </c>
      <c r="C42" s="153"/>
      <c r="D42" s="153"/>
      <c r="E42" s="153"/>
      <c r="F42" s="154"/>
      <c r="G42" s="67">
        <f>G41*(G40+G38)</f>
        <v>4.7927400000000002</v>
      </c>
      <c r="H42" s="53" t="s">
        <v>7</v>
      </c>
      <c r="J42" s="194" t="s">
        <v>125</v>
      </c>
      <c r="K42" s="195"/>
      <c r="L42" s="195"/>
      <c r="M42" s="195"/>
      <c r="N42" s="195"/>
      <c r="O42" s="195"/>
      <c r="P42" s="195"/>
      <c r="Q42" s="195"/>
      <c r="R42" s="195"/>
      <c r="S42" s="196"/>
    </row>
    <row r="43" spans="2:19" ht="15.75" thickBot="1" x14ac:dyDescent="0.3">
      <c r="B43" s="143" t="s">
        <v>56</v>
      </c>
      <c r="C43" s="144"/>
      <c r="D43" s="144"/>
      <c r="E43" s="144"/>
      <c r="F43" s="145"/>
      <c r="G43" s="59">
        <f>SUM(G37*G38)/SUM(G37)</f>
        <v>0.2</v>
      </c>
      <c r="H43" s="60"/>
      <c r="J43" s="124" t="s">
        <v>126</v>
      </c>
      <c r="K43" s="125"/>
      <c r="L43" s="125"/>
      <c r="M43" s="125"/>
      <c r="N43" s="125"/>
      <c r="O43" s="125"/>
      <c r="P43" s="125"/>
      <c r="Q43" s="125"/>
      <c r="R43" s="126">
        <v>15.12</v>
      </c>
      <c r="S43" s="127" t="s">
        <v>9</v>
      </c>
    </row>
    <row r="44" spans="2:19" ht="15.75" thickBot="1" x14ac:dyDescent="0.3">
      <c r="B44" s="143" t="s">
        <v>57</v>
      </c>
      <c r="C44" s="144"/>
      <c r="D44" s="144"/>
      <c r="E44" s="144"/>
      <c r="F44" s="145"/>
      <c r="G44" s="59">
        <f>SUM(G37*G39)/SUM(,G37)</f>
        <v>0.2</v>
      </c>
      <c r="H44" s="60"/>
      <c r="J44" s="33" t="s">
        <v>127</v>
      </c>
      <c r="K44" s="26"/>
      <c r="L44" s="26"/>
      <c r="M44" s="26"/>
      <c r="N44" s="26"/>
      <c r="O44" s="26"/>
      <c r="P44" s="26"/>
      <c r="Q44" s="26"/>
      <c r="R44" s="23">
        <v>3.4</v>
      </c>
      <c r="S44" s="30" t="s">
        <v>7</v>
      </c>
    </row>
    <row r="45" spans="2:19" ht="15.75" thickBot="1" x14ac:dyDescent="0.3">
      <c r="B45" s="143" t="s">
        <v>27</v>
      </c>
      <c r="C45" s="144"/>
      <c r="D45" s="144"/>
      <c r="E45" s="144"/>
      <c r="F45" s="145"/>
      <c r="G45" s="59">
        <f>G41</f>
        <v>20.838000000000001</v>
      </c>
      <c r="H45" s="60" t="s">
        <v>9</v>
      </c>
      <c r="J45" s="55" t="s">
        <v>128</v>
      </c>
      <c r="K45" s="56"/>
      <c r="L45" s="56"/>
      <c r="M45" s="56"/>
      <c r="N45" s="56"/>
      <c r="O45" s="56"/>
      <c r="P45" s="56"/>
      <c r="Q45" s="56"/>
      <c r="R45" s="34">
        <f>R44</f>
        <v>3.4</v>
      </c>
      <c r="S45" s="35" t="s">
        <v>7</v>
      </c>
    </row>
    <row r="46" spans="2:19" ht="15.75" thickBot="1" x14ac:dyDescent="0.3">
      <c r="B46" s="131" t="s">
        <v>28</v>
      </c>
      <c r="C46" s="132"/>
      <c r="D46" s="132"/>
      <c r="E46" s="132"/>
      <c r="F46" s="133"/>
      <c r="G46" s="58">
        <f>G42</f>
        <v>4.7927400000000002</v>
      </c>
      <c r="H46" s="61" t="s">
        <v>7</v>
      </c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7.25" x14ac:dyDescent="0.25">
      <c r="J47" s="200" t="s">
        <v>14</v>
      </c>
      <c r="K47" s="201"/>
      <c r="L47" s="201"/>
      <c r="M47" s="201"/>
      <c r="N47" s="201"/>
      <c r="O47" s="201"/>
      <c r="P47" s="201"/>
      <c r="Q47" s="201"/>
      <c r="R47" s="201"/>
      <c r="S47" s="202"/>
    </row>
    <row r="48" spans="2:19" x14ac:dyDescent="0.25">
      <c r="J48" s="33" t="s">
        <v>12</v>
      </c>
      <c r="K48" s="26"/>
      <c r="L48" s="26"/>
      <c r="M48" s="26"/>
      <c r="N48" s="26"/>
      <c r="O48" s="26"/>
      <c r="P48" s="26"/>
      <c r="Q48" s="26"/>
      <c r="R48" s="23">
        <v>27.79</v>
      </c>
      <c r="S48" s="30" t="s">
        <v>9</v>
      </c>
    </row>
    <row r="49" spans="10:19" x14ac:dyDescent="0.25">
      <c r="J49" s="33" t="s">
        <v>13</v>
      </c>
      <c r="K49" s="26"/>
      <c r="L49" s="26"/>
      <c r="M49" s="26"/>
      <c r="N49" s="26"/>
      <c r="O49" s="26"/>
      <c r="P49" s="26"/>
      <c r="Q49" s="26"/>
      <c r="R49" s="23">
        <v>2.8</v>
      </c>
      <c r="S49" s="30" t="s">
        <v>7</v>
      </c>
    </row>
    <row r="50" spans="10:19" ht="15.75" thickBot="1" x14ac:dyDescent="0.3">
      <c r="J50" s="55" t="s">
        <v>11</v>
      </c>
      <c r="K50" s="56"/>
      <c r="L50" s="56"/>
      <c r="M50" s="56"/>
      <c r="N50" s="56"/>
      <c r="O50" s="56"/>
      <c r="P50" s="56"/>
      <c r="Q50" s="56"/>
      <c r="R50" s="34">
        <f>R49</f>
        <v>2.8</v>
      </c>
      <c r="S50" s="35" t="s">
        <v>7</v>
      </c>
    </row>
    <row r="51" spans="10:19" ht="15.75" thickBot="1" x14ac:dyDescent="0.3">
      <c r="J51" s="24"/>
      <c r="K51" s="24"/>
      <c r="L51" s="24"/>
      <c r="M51" s="24"/>
      <c r="N51" s="24"/>
      <c r="O51" s="24"/>
      <c r="P51" s="24"/>
      <c r="Q51" s="24"/>
    </row>
    <row r="52" spans="10:19" ht="17.25" x14ac:dyDescent="0.25">
      <c r="J52" s="203" t="s">
        <v>15</v>
      </c>
      <c r="K52" s="204"/>
      <c r="L52" s="204"/>
      <c r="M52" s="204"/>
      <c r="N52" s="204"/>
      <c r="O52" s="204"/>
      <c r="P52" s="204"/>
      <c r="Q52" s="204"/>
      <c r="R52" s="204"/>
      <c r="S52" s="205"/>
    </row>
    <row r="53" spans="10:19" ht="17.25" x14ac:dyDescent="0.25">
      <c r="J53" s="113" t="s">
        <v>16</v>
      </c>
      <c r="K53" s="114"/>
      <c r="L53" s="114"/>
      <c r="M53" s="114"/>
      <c r="N53" s="114"/>
      <c r="O53" s="114"/>
      <c r="P53" s="114"/>
      <c r="Q53" s="114"/>
      <c r="R53" s="114"/>
      <c r="S53" s="115"/>
    </row>
    <row r="54" spans="10:19" x14ac:dyDescent="0.25">
      <c r="J54" s="116" t="s">
        <v>17</v>
      </c>
      <c r="K54" s="117"/>
      <c r="L54" s="117"/>
      <c r="M54" s="117"/>
      <c r="N54" s="117"/>
      <c r="O54" s="117"/>
      <c r="P54" s="117"/>
      <c r="Q54" s="117"/>
      <c r="R54" s="118">
        <v>30.74</v>
      </c>
      <c r="S54" s="119" t="s">
        <v>9</v>
      </c>
    </row>
    <row r="55" spans="10:19" ht="17.25" customHeight="1" x14ac:dyDescent="0.25">
      <c r="J55" s="116" t="s">
        <v>13</v>
      </c>
      <c r="K55" s="117"/>
      <c r="L55" s="117"/>
      <c r="M55" s="117"/>
      <c r="N55" s="117"/>
      <c r="O55" s="117"/>
      <c r="P55" s="117"/>
      <c r="Q55" s="117"/>
      <c r="R55" s="118">
        <v>2.91</v>
      </c>
      <c r="S55" s="119" t="s">
        <v>7</v>
      </c>
    </row>
    <row r="56" spans="10:19" ht="17.25" customHeight="1" x14ac:dyDescent="0.25">
      <c r="J56" s="120" t="s">
        <v>11</v>
      </c>
      <c r="K56" s="121"/>
      <c r="L56" s="121"/>
      <c r="M56" s="121"/>
      <c r="N56" s="121"/>
      <c r="O56" s="121"/>
      <c r="P56" s="121"/>
      <c r="Q56" s="121"/>
      <c r="R56" s="122">
        <f>R55</f>
        <v>2.91</v>
      </c>
      <c r="S56" s="123" t="s">
        <v>7</v>
      </c>
    </row>
    <row r="57" spans="10:19" x14ac:dyDescent="0.25">
      <c r="J57" s="87"/>
      <c r="K57" s="88"/>
      <c r="L57" s="88"/>
      <c r="M57" s="88"/>
      <c r="N57" s="88"/>
      <c r="O57" s="88"/>
      <c r="P57" s="88"/>
      <c r="Q57" s="88"/>
      <c r="R57" s="91"/>
      <c r="S57" s="92"/>
    </row>
    <row r="58" spans="10:19" ht="17.25" x14ac:dyDescent="0.25">
      <c r="J58" s="84" t="s">
        <v>18</v>
      </c>
      <c r="K58" s="85"/>
      <c r="L58" s="85"/>
      <c r="M58" s="85"/>
      <c r="N58" s="85"/>
      <c r="O58" s="85"/>
      <c r="P58" s="85"/>
      <c r="Q58" s="85"/>
      <c r="R58" s="85"/>
      <c r="S58" s="86"/>
    </row>
    <row r="59" spans="10:19" x14ac:dyDescent="0.25">
      <c r="J59" s="87" t="s">
        <v>17</v>
      </c>
      <c r="K59" s="88"/>
      <c r="L59" s="88"/>
      <c r="M59" s="88"/>
      <c r="N59" s="88"/>
      <c r="O59" s="88"/>
      <c r="P59" s="88"/>
      <c r="Q59" s="88"/>
      <c r="R59" s="89">
        <v>0</v>
      </c>
      <c r="S59" s="90" t="s">
        <v>9</v>
      </c>
    </row>
    <row r="60" spans="10:19" x14ac:dyDescent="0.25">
      <c r="J60" s="87" t="s">
        <v>11</v>
      </c>
      <c r="K60" s="88"/>
      <c r="L60" s="88"/>
      <c r="M60" s="88"/>
      <c r="N60" s="88"/>
      <c r="O60" s="88"/>
      <c r="P60" s="88"/>
      <c r="Q60" s="88"/>
      <c r="R60" s="94"/>
      <c r="S60" s="90" t="s">
        <v>7</v>
      </c>
    </row>
    <row r="61" spans="10:19" x14ac:dyDescent="0.25">
      <c r="J61" s="95"/>
      <c r="K61" s="96"/>
      <c r="L61" s="96"/>
      <c r="M61" s="96"/>
      <c r="N61" s="96"/>
      <c r="O61" s="96"/>
      <c r="P61" s="96"/>
      <c r="Q61" s="96"/>
      <c r="R61" s="97"/>
      <c r="S61" s="98"/>
    </row>
    <row r="62" spans="10:19" ht="17.25" x14ac:dyDescent="0.25">
      <c r="J62" s="93" t="s">
        <v>95</v>
      </c>
      <c r="K62" s="85"/>
      <c r="L62" s="85"/>
      <c r="M62" s="85"/>
      <c r="N62" s="85"/>
      <c r="O62" s="85"/>
      <c r="P62" s="85"/>
      <c r="Q62" s="85"/>
      <c r="R62" s="85"/>
      <c r="S62" s="86"/>
    </row>
    <row r="63" spans="10:19" x14ac:dyDescent="0.25">
      <c r="J63" s="87" t="s">
        <v>17</v>
      </c>
      <c r="K63" s="88"/>
      <c r="L63" s="88"/>
      <c r="M63" s="88"/>
      <c r="N63" s="88"/>
      <c r="O63" s="88"/>
      <c r="P63" s="88"/>
      <c r="Q63" s="88"/>
      <c r="R63" s="89">
        <v>0</v>
      </c>
      <c r="S63" s="90" t="s">
        <v>9</v>
      </c>
    </row>
    <row r="64" spans="10:19" x14ac:dyDescent="0.25">
      <c r="J64" s="87" t="s">
        <v>13</v>
      </c>
      <c r="K64" s="88"/>
      <c r="L64" s="88"/>
      <c r="M64" s="88"/>
      <c r="N64" s="88"/>
      <c r="O64" s="88"/>
      <c r="P64" s="88"/>
      <c r="Q64" s="88"/>
      <c r="R64" s="89">
        <v>0</v>
      </c>
      <c r="S64" s="90" t="s">
        <v>7</v>
      </c>
    </row>
    <row r="65" spans="10:19" x14ac:dyDescent="0.25">
      <c r="J65" s="87" t="s">
        <v>11</v>
      </c>
      <c r="K65" s="88"/>
      <c r="L65" s="88"/>
      <c r="M65" s="88"/>
      <c r="N65" s="88"/>
      <c r="O65" s="88"/>
      <c r="P65" s="88"/>
      <c r="Q65" s="88"/>
      <c r="R65" s="94">
        <f>R64</f>
        <v>0</v>
      </c>
      <c r="S65" s="90" t="s">
        <v>7</v>
      </c>
    </row>
    <row r="66" spans="10:19" x14ac:dyDescent="0.25">
      <c r="J66" s="95"/>
      <c r="K66" s="96"/>
      <c r="L66" s="96"/>
      <c r="M66" s="96"/>
      <c r="N66" s="96"/>
      <c r="O66" s="96"/>
      <c r="P66" s="96"/>
      <c r="Q66" s="96"/>
      <c r="R66" s="97"/>
      <c r="S66" s="98"/>
    </row>
    <row r="67" spans="10:19" ht="17.25" x14ac:dyDescent="0.25">
      <c r="J67" s="99" t="s">
        <v>94</v>
      </c>
      <c r="K67" s="100"/>
      <c r="L67" s="100"/>
      <c r="M67" s="100"/>
      <c r="N67" s="100"/>
      <c r="O67" s="100"/>
      <c r="P67" s="100"/>
      <c r="Q67" s="100"/>
      <c r="R67" s="100"/>
      <c r="S67" s="101"/>
    </row>
    <row r="68" spans="10:19" x14ac:dyDescent="0.25">
      <c r="J68" s="87" t="s">
        <v>17</v>
      </c>
      <c r="K68" s="88"/>
      <c r="L68" s="88"/>
      <c r="M68" s="88"/>
      <c r="N68" s="88"/>
      <c r="O68" s="88"/>
      <c r="P68" s="88"/>
      <c r="Q68" s="88"/>
      <c r="R68" s="89">
        <v>0</v>
      </c>
      <c r="S68" s="90" t="s">
        <v>9</v>
      </c>
    </row>
    <row r="69" spans="10:19" x14ac:dyDescent="0.25">
      <c r="J69" s="87" t="s">
        <v>13</v>
      </c>
      <c r="K69" s="88"/>
      <c r="L69" s="88"/>
      <c r="M69" s="88"/>
      <c r="N69" s="88"/>
      <c r="O69" s="88"/>
      <c r="P69" s="88"/>
      <c r="Q69" s="88"/>
      <c r="R69" s="89">
        <v>0</v>
      </c>
      <c r="S69" s="90" t="s">
        <v>7</v>
      </c>
    </row>
    <row r="70" spans="10:19" ht="15.75" thickBot="1" x14ac:dyDescent="0.3">
      <c r="J70" s="102" t="s">
        <v>11</v>
      </c>
      <c r="K70" s="103"/>
      <c r="L70" s="103"/>
      <c r="M70" s="103"/>
      <c r="N70" s="103"/>
      <c r="O70" s="103"/>
      <c r="P70" s="103"/>
      <c r="Q70" s="103"/>
      <c r="R70" s="104">
        <f>R69</f>
        <v>0</v>
      </c>
      <c r="S70" s="105" t="s">
        <v>7</v>
      </c>
    </row>
    <row r="71" spans="10:19" ht="15.75" thickBot="1" x14ac:dyDescent="0.3"/>
    <row r="72" spans="10:19" ht="18" thickBot="1" x14ac:dyDescent="0.3">
      <c r="J72" s="194"/>
      <c r="K72" s="195"/>
      <c r="L72" s="195"/>
      <c r="M72" s="195"/>
      <c r="N72" s="195"/>
      <c r="O72" s="195"/>
      <c r="P72" s="195"/>
      <c r="Q72" s="195"/>
      <c r="R72" s="195"/>
      <c r="S72" s="196"/>
    </row>
    <row r="73" spans="10:19" x14ac:dyDescent="0.25">
      <c r="J73" s="134"/>
      <c r="K73" s="135"/>
      <c r="L73" s="135"/>
      <c r="M73" s="135"/>
      <c r="N73" s="135"/>
      <c r="O73" s="135"/>
      <c r="P73" s="135"/>
      <c r="Q73" s="135"/>
      <c r="R73" s="135"/>
      <c r="S73" s="136"/>
    </row>
    <row r="74" spans="10:19" x14ac:dyDescent="0.25">
      <c r="J74" s="137"/>
      <c r="K74" s="138"/>
      <c r="L74" s="138"/>
      <c r="M74" s="138"/>
      <c r="N74" s="138"/>
      <c r="O74" s="138"/>
      <c r="P74" s="138"/>
      <c r="Q74" s="138"/>
      <c r="R74" s="138"/>
      <c r="S74" s="139"/>
    </row>
    <row r="75" spans="10:19" x14ac:dyDescent="0.25">
      <c r="J75" s="137"/>
      <c r="K75" s="138"/>
      <c r="L75" s="138"/>
      <c r="M75" s="138"/>
      <c r="N75" s="138"/>
      <c r="O75" s="138"/>
      <c r="P75" s="138"/>
      <c r="Q75" s="138"/>
      <c r="R75" s="138"/>
      <c r="S75" s="139"/>
    </row>
    <row r="76" spans="10:19" ht="15.75" thickBot="1" x14ac:dyDescent="0.3">
      <c r="J76" s="140"/>
      <c r="K76" s="141"/>
      <c r="L76" s="141"/>
      <c r="M76" s="141"/>
      <c r="N76" s="141"/>
      <c r="O76" s="141"/>
      <c r="P76" s="141"/>
      <c r="Q76" s="141"/>
      <c r="R76" s="141"/>
      <c r="S76" s="142"/>
    </row>
    <row r="77" spans="10:19" x14ac:dyDescent="0.25"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0:19" x14ac:dyDescent="0.25"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0:19" x14ac:dyDescent="0.25"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0:19" x14ac:dyDescent="0.25"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0:19" x14ac:dyDescent="0.25"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0:19" x14ac:dyDescent="0.25"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0:19" x14ac:dyDescent="0.25"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0:19" x14ac:dyDescent="0.25"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0:19" ht="17.25" x14ac:dyDescent="0.25">
      <c r="J85" s="192"/>
      <c r="K85" s="192"/>
      <c r="L85" s="192"/>
      <c r="M85" s="192"/>
      <c r="N85" s="192"/>
      <c r="O85" s="192"/>
      <c r="P85" s="192"/>
      <c r="Q85" s="192"/>
      <c r="R85" s="192"/>
      <c r="S85" s="192"/>
    </row>
    <row r="86" spans="10:19" ht="17.25" x14ac:dyDescent="0.25">
      <c r="J86" s="193"/>
      <c r="K86" s="193"/>
      <c r="L86" s="193"/>
      <c r="M86" s="193"/>
      <c r="N86" s="193"/>
      <c r="O86" s="193"/>
      <c r="P86" s="193"/>
      <c r="Q86" s="193"/>
      <c r="R86" s="193"/>
      <c r="S86" s="193"/>
    </row>
    <row r="87" spans="10:19" ht="17.25" x14ac:dyDescent="0.25">
      <c r="J87" s="57"/>
      <c r="K87" s="57"/>
      <c r="L87" s="57"/>
      <c r="M87" s="57"/>
      <c r="N87" s="57"/>
      <c r="O87" s="57"/>
      <c r="P87" s="57"/>
      <c r="Q87" s="57"/>
      <c r="R87" s="57"/>
      <c r="S87" s="57"/>
    </row>
    <row r="88" spans="10:19" ht="17.25" x14ac:dyDescent="0.25">
      <c r="J88" s="57"/>
      <c r="K88" s="62"/>
      <c r="L88" s="57"/>
      <c r="M88" s="57"/>
      <c r="N88" s="57"/>
      <c r="O88" s="57"/>
      <c r="P88" s="57"/>
      <c r="Q88" s="57"/>
      <c r="R88" s="57"/>
      <c r="S88" s="57"/>
    </row>
    <row r="89" spans="10:19" x14ac:dyDescent="0.25">
      <c r="K89" s="3"/>
    </row>
  </sheetData>
  <mergeCells count="49">
    <mergeCell ref="J42:S42"/>
    <mergeCell ref="J85:S85"/>
    <mergeCell ref="J86:S86"/>
    <mergeCell ref="J72:S72"/>
    <mergeCell ref="B45:F45"/>
    <mergeCell ref="J3:S3"/>
    <mergeCell ref="J4:S4"/>
    <mergeCell ref="J12:Q12"/>
    <mergeCell ref="J13:Q13"/>
    <mergeCell ref="J14:Q14"/>
    <mergeCell ref="J15:Q15"/>
    <mergeCell ref="B30:F30"/>
    <mergeCell ref="B31:F31"/>
    <mergeCell ref="B32:F32"/>
    <mergeCell ref="B33:F33"/>
    <mergeCell ref="J47:S47"/>
    <mergeCell ref="J35:S35"/>
    <mergeCell ref="J1:S1"/>
    <mergeCell ref="B9:H9"/>
    <mergeCell ref="J17:Q17"/>
    <mergeCell ref="J7:Q7"/>
    <mergeCell ref="J5:Q5"/>
    <mergeCell ref="J6:Q6"/>
    <mergeCell ref="J8:Q8"/>
    <mergeCell ref="J9:Q9"/>
    <mergeCell ref="B1:H1"/>
    <mergeCell ref="B3:H4"/>
    <mergeCell ref="D5:F5"/>
    <mergeCell ref="B6:B7"/>
    <mergeCell ref="C6:H7"/>
    <mergeCell ref="J16:Q16"/>
    <mergeCell ref="J10:Q10"/>
    <mergeCell ref="J11:Q11"/>
    <mergeCell ref="J19:S19"/>
    <mergeCell ref="B46:F46"/>
    <mergeCell ref="J73:S76"/>
    <mergeCell ref="B44:F44"/>
    <mergeCell ref="B43:F43"/>
    <mergeCell ref="B27:E28"/>
    <mergeCell ref="B40:F40"/>
    <mergeCell ref="B39:F39"/>
    <mergeCell ref="B38:F38"/>
    <mergeCell ref="B37:F37"/>
    <mergeCell ref="B36:H36"/>
    <mergeCell ref="B29:H29"/>
    <mergeCell ref="B42:F42"/>
    <mergeCell ref="J52:S52"/>
    <mergeCell ref="B41:F41"/>
    <mergeCell ref="B34:F34"/>
  </mergeCells>
  <phoneticPr fontId="22" type="noConversion"/>
  <pageMargins left="0.511811024" right="0.511811024" top="0.78740157499999996" bottom="0.78740157499999996" header="0.31496062000000002" footer="0.31496062000000002"/>
  <pageSetup paperSize="9" scale="2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72"/>
  <sheetViews>
    <sheetView tabSelected="1" zoomScaleNormal="100" zoomScaleSheetLayoutView="100" workbookViewId="0">
      <selection activeCell="B1" sqref="B1:E3"/>
    </sheetView>
  </sheetViews>
  <sheetFormatPr defaultColWidth="9.140625" defaultRowHeight="15" x14ac:dyDescent="0.25"/>
  <cols>
    <col min="1" max="1" width="1.42578125" style="4" customWidth="1"/>
    <col min="2" max="2" width="18.5703125" style="4" bestFit="1" customWidth="1"/>
    <col min="3" max="3" width="102.140625" style="7" bestFit="1" customWidth="1"/>
    <col min="4" max="4" width="13.28515625" style="4" bestFit="1" customWidth="1"/>
    <col min="5" max="5" width="17.140625" style="4" bestFit="1" customWidth="1"/>
    <col min="6" max="6" width="4.5703125" style="8" customWidth="1"/>
    <col min="7" max="11" width="9.140625" style="4" customWidth="1"/>
    <col min="12" max="16384" width="9.140625" style="4"/>
  </cols>
  <sheetData>
    <row r="1" spans="2:10" ht="15" customHeight="1" x14ac:dyDescent="0.25">
      <c r="B1" s="233" t="s">
        <v>4</v>
      </c>
      <c r="C1" s="234"/>
      <c r="D1" s="234"/>
      <c r="E1" s="235"/>
      <c r="G1" s="221"/>
      <c r="H1" s="220"/>
      <c r="J1" s="11"/>
    </row>
    <row r="2" spans="2:10" ht="15" customHeight="1" x14ac:dyDescent="0.25">
      <c r="B2" s="236"/>
      <c r="C2" s="237"/>
      <c r="D2" s="237"/>
      <c r="E2" s="238"/>
      <c r="G2" s="221"/>
      <c r="H2" s="220"/>
      <c r="I2" s="11"/>
      <c r="J2" s="11"/>
    </row>
    <row r="3" spans="2:10" ht="15" customHeight="1" x14ac:dyDescent="0.25">
      <c r="B3" s="236"/>
      <c r="C3" s="237"/>
      <c r="D3" s="237"/>
      <c r="E3" s="238"/>
      <c r="F3" s="4"/>
      <c r="G3" s="221"/>
      <c r="H3" s="220"/>
      <c r="I3" s="11"/>
      <c r="J3" s="11"/>
    </row>
    <row r="4" spans="2:10" ht="15" customHeight="1" x14ac:dyDescent="0.25">
      <c r="B4" s="228" t="s">
        <v>129</v>
      </c>
      <c r="C4" s="229"/>
      <c r="D4" s="229"/>
      <c r="E4" s="230"/>
      <c r="F4" s="4"/>
      <c r="G4" s="71"/>
      <c r="H4" s="72"/>
      <c r="I4" s="11"/>
      <c r="J4" s="11"/>
    </row>
    <row r="5" spans="2:10" ht="15" customHeight="1" x14ac:dyDescent="0.25">
      <c r="B5" s="228" t="s">
        <v>130</v>
      </c>
      <c r="C5" s="229"/>
      <c r="D5" s="229"/>
      <c r="E5" s="230"/>
      <c r="F5" s="4"/>
      <c r="G5" s="71"/>
      <c r="H5" s="72"/>
      <c r="I5" s="11"/>
      <c r="J5" s="11"/>
    </row>
    <row r="6" spans="2:10" ht="15" customHeight="1" thickBot="1" x14ac:dyDescent="0.3">
      <c r="B6" s="65"/>
      <c r="C6" s="231" t="s">
        <v>120</v>
      </c>
      <c r="D6" s="231"/>
      <c r="E6" s="232"/>
      <c r="F6" s="4"/>
      <c r="G6" s="71"/>
      <c r="H6" s="72"/>
      <c r="I6" s="11"/>
      <c r="J6" s="11"/>
    </row>
    <row r="7" spans="2:10" ht="15.75" thickBot="1" x14ac:dyDescent="0.3">
      <c r="D7" s="5"/>
      <c r="E7" s="5"/>
    </row>
    <row r="8" spans="2:10" x14ac:dyDescent="0.25">
      <c r="B8" s="222" t="s">
        <v>37</v>
      </c>
      <c r="C8" s="223"/>
      <c r="D8" s="223"/>
      <c r="E8" s="224"/>
    </row>
    <row r="9" spans="2:10" x14ac:dyDescent="0.25">
      <c r="B9" s="239" t="s">
        <v>112</v>
      </c>
      <c r="C9" s="240"/>
      <c r="D9" s="240"/>
      <c r="E9" s="241"/>
    </row>
    <row r="10" spans="2:10" ht="15.75" thickBot="1" x14ac:dyDescent="0.3">
      <c r="B10" s="225" t="s">
        <v>131</v>
      </c>
      <c r="C10" s="226"/>
      <c r="D10" s="226"/>
      <c r="E10" s="227"/>
    </row>
    <row r="11" spans="2:10" x14ac:dyDescent="0.25">
      <c r="B11" s="54"/>
      <c r="C11" s="54"/>
      <c r="D11" s="54"/>
      <c r="E11" s="54"/>
    </row>
    <row r="12" spans="2:10" x14ac:dyDescent="0.25">
      <c r="B12" s="217" t="s">
        <v>60</v>
      </c>
      <c r="C12" s="218"/>
      <c r="D12" s="219"/>
      <c r="E12" s="54"/>
    </row>
    <row r="13" spans="2:10" x14ac:dyDescent="0.25">
      <c r="B13" s="6" t="s">
        <v>110</v>
      </c>
      <c r="C13" s="6" t="s">
        <v>111</v>
      </c>
      <c r="D13" s="63">
        <v>45303</v>
      </c>
      <c r="E13" s="54"/>
    </row>
    <row r="14" spans="2:10" x14ac:dyDescent="0.25">
      <c r="B14" s="6"/>
      <c r="C14" s="70"/>
      <c r="D14" s="63"/>
      <c r="E14" s="54"/>
    </row>
    <row r="15" spans="2:10" x14ac:dyDescent="0.25">
      <c r="B15" s="6"/>
      <c r="C15" s="6"/>
      <c r="D15" s="63"/>
      <c r="E15" s="54"/>
    </row>
    <row r="17" spans="2:12" x14ac:dyDescent="0.25">
      <c r="B17" s="64" t="s">
        <v>0</v>
      </c>
      <c r="C17" s="64" t="s">
        <v>1</v>
      </c>
      <c r="D17" s="64" t="s">
        <v>2</v>
      </c>
      <c r="E17" s="64" t="s">
        <v>3</v>
      </c>
      <c r="F17" s="108"/>
    </row>
    <row r="18" spans="2:12" x14ac:dyDescent="0.25">
      <c r="B18" s="215" t="s">
        <v>5</v>
      </c>
      <c r="C18" s="215"/>
      <c r="D18" s="215"/>
      <c r="E18" s="215"/>
      <c r="F18" s="109"/>
    </row>
    <row r="19" spans="2:12" x14ac:dyDescent="0.25">
      <c r="B19" s="106"/>
      <c r="C19" s="42" t="s">
        <v>62</v>
      </c>
      <c r="D19" s="6" t="s">
        <v>7</v>
      </c>
      <c r="E19" s="10">
        <f>Memorial!R5</f>
        <v>73.56</v>
      </c>
    </row>
    <row r="20" spans="2:12" x14ac:dyDescent="0.25">
      <c r="B20" s="106"/>
      <c r="C20" s="42" t="s">
        <v>61</v>
      </c>
      <c r="D20" s="6" t="s">
        <v>7</v>
      </c>
      <c r="E20" s="10">
        <f>Memorial!R6</f>
        <v>4.7927400000000002</v>
      </c>
    </row>
    <row r="21" spans="2:12" x14ac:dyDescent="0.25">
      <c r="B21" s="106"/>
      <c r="C21" s="44" t="s">
        <v>63</v>
      </c>
      <c r="D21" s="6" t="s">
        <v>9</v>
      </c>
      <c r="E21" s="10">
        <f>Memorial!R8+Memorial!R7</f>
        <v>122.25799999999998</v>
      </c>
      <c r="F21" s="110"/>
    </row>
    <row r="22" spans="2:12" ht="30" x14ac:dyDescent="0.25">
      <c r="B22" s="106"/>
      <c r="C22" s="42" t="s">
        <v>64</v>
      </c>
      <c r="D22" s="6" t="s">
        <v>9</v>
      </c>
      <c r="E22" s="10">
        <f>Memorial!R9</f>
        <v>101.41999999999999</v>
      </c>
    </row>
    <row r="23" spans="2:12" ht="30" x14ac:dyDescent="0.25">
      <c r="B23" s="106"/>
      <c r="C23" s="42" t="s">
        <v>47</v>
      </c>
      <c r="D23" s="6" t="s">
        <v>9</v>
      </c>
      <c r="E23" s="10">
        <f>Memorial!G45</f>
        <v>20.838000000000001</v>
      </c>
      <c r="G23" s="8"/>
    </row>
    <row r="24" spans="2:12" ht="30" x14ac:dyDescent="0.25">
      <c r="B24" s="106"/>
      <c r="C24" s="42" t="s">
        <v>97</v>
      </c>
      <c r="D24" s="6" t="s">
        <v>7</v>
      </c>
      <c r="E24" s="10">
        <f>Memorial!R11</f>
        <v>55.87</v>
      </c>
      <c r="G24" s="8"/>
    </row>
    <row r="25" spans="2:12" ht="30" x14ac:dyDescent="0.25">
      <c r="B25" s="106"/>
      <c r="C25" s="42" t="s">
        <v>65</v>
      </c>
      <c r="D25" s="6" t="s">
        <v>7</v>
      </c>
      <c r="E25" s="10">
        <f>Memorial!R12</f>
        <v>1.9927400000000004</v>
      </c>
      <c r="I25" s="45"/>
      <c r="J25" s="45"/>
      <c r="K25" s="45"/>
      <c r="L25" s="45"/>
    </row>
    <row r="26" spans="2:12" ht="30" x14ac:dyDescent="0.25">
      <c r="B26" s="106"/>
      <c r="C26" s="42" t="s">
        <v>58</v>
      </c>
      <c r="D26" s="6" t="s">
        <v>7</v>
      </c>
      <c r="E26" s="10">
        <f>Memorial!R13+Memorial!R14+Memorial!R15</f>
        <v>91</v>
      </c>
      <c r="I26" s="45"/>
      <c r="J26" s="45"/>
      <c r="K26" s="45"/>
      <c r="L26" s="45"/>
    </row>
    <row r="27" spans="2:12" x14ac:dyDescent="0.25">
      <c r="B27" s="106"/>
      <c r="C27" s="42" t="s">
        <v>59</v>
      </c>
      <c r="D27" s="6" t="s">
        <v>7</v>
      </c>
      <c r="E27" s="10">
        <f>E26</f>
        <v>91</v>
      </c>
      <c r="I27" s="45"/>
      <c r="J27" s="45"/>
      <c r="K27" s="45"/>
      <c r="L27" s="45"/>
    </row>
    <row r="28" spans="2:12" x14ac:dyDescent="0.25">
      <c r="B28" s="106"/>
      <c r="C28" s="42" t="s">
        <v>109</v>
      </c>
      <c r="D28" s="6" t="s">
        <v>9</v>
      </c>
      <c r="E28" s="10">
        <f>Memorial!R16</f>
        <v>0</v>
      </c>
    </row>
    <row r="29" spans="2:12" x14ac:dyDescent="0.25">
      <c r="B29" s="6"/>
      <c r="C29" s="43"/>
      <c r="D29" s="6"/>
      <c r="E29" s="10"/>
    </row>
    <row r="30" spans="2:12" x14ac:dyDescent="0.25">
      <c r="B30" s="209"/>
      <c r="C30" s="210"/>
      <c r="D30" s="210"/>
      <c r="E30" s="211"/>
    </row>
    <row r="31" spans="2:12" x14ac:dyDescent="0.25">
      <c r="C31" s="4"/>
    </row>
    <row r="32" spans="2:12" x14ac:dyDescent="0.25">
      <c r="B32" s="212" t="s">
        <v>125</v>
      </c>
      <c r="C32" s="213"/>
      <c r="D32" s="213"/>
      <c r="E32" s="214"/>
    </row>
    <row r="33" spans="2:5" x14ac:dyDescent="0.25">
      <c r="B33" s="6"/>
      <c r="C33" s="42" t="s">
        <v>102</v>
      </c>
      <c r="D33" s="6" t="s">
        <v>9</v>
      </c>
      <c r="E33" s="111">
        <f>Memorial!R43</f>
        <v>15.12</v>
      </c>
    </row>
    <row r="34" spans="2:5" ht="30" x14ac:dyDescent="0.25">
      <c r="B34" s="107"/>
      <c r="C34" s="44" t="s">
        <v>103</v>
      </c>
      <c r="D34" s="9" t="s">
        <v>22</v>
      </c>
      <c r="E34" s="112">
        <f>Memorial!R45</f>
        <v>3.4</v>
      </c>
    </row>
    <row r="35" spans="2:5" x14ac:dyDescent="0.25">
      <c r="B35" s="107"/>
      <c r="C35" s="44" t="s">
        <v>93</v>
      </c>
      <c r="D35" s="6" t="s">
        <v>20</v>
      </c>
      <c r="E35" s="112">
        <v>169</v>
      </c>
    </row>
    <row r="36" spans="2:5" x14ac:dyDescent="0.25">
      <c r="B36" s="6"/>
      <c r="C36" s="42"/>
      <c r="D36" s="6"/>
      <c r="E36" s="6"/>
    </row>
    <row r="37" spans="2:5" x14ac:dyDescent="0.25">
      <c r="B37" s="209"/>
      <c r="C37" s="210"/>
      <c r="D37" s="210"/>
      <c r="E37" s="211"/>
    </row>
    <row r="38" spans="2:5" x14ac:dyDescent="0.25">
      <c r="C38" s="4"/>
    </row>
    <row r="39" spans="2:5" x14ac:dyDescent="0.25">
      <c r="B39" s="212" t="s">
        <v>101</v>
      </c>
      <c r="C39" s="213"/>
      <c r="D39" s="213"/>
      <c r="E39" s="214"/>
    </row>
    <row r="40" spans="2:5" x14ac:dyDescent="0.25">
      <c r="B40" s="6"/>
      <c r="C40" s="42" t="s">
        <v>102</v>
      </c>
      <c r="D40" s="6" t="s">
        <v>9</v>
      </c>
      <c r="E40" s="111">
        <f>Memorial!R36</f>
        <v>94.4</v>
      </c>
    </row>
    <row r="41" spans="2:5" ht="30" x14ac:dyDescent="0.25">
      <c r="B41" s="107"/>
      <c r="C41" s="44" t="s">
        <v>103</v>
      </c>
      <c r="D41" s="9" t="s">
        <v>22</v>
      </c>
      <c r="E41" s="112">
        <f>Memorial!R38</f>
        <v>16.309999999999999</v>
      </c>
    </row>
    <row r="42" spans="2:5" x14ac:dyDescent="0.25">
      <c r="B42" s="107"/>
      <c r="C42" s="44" t="s">
        <v>93</v>
      </c>
      <c r="D42" s="6" t="s">
        <v>20</v>
      </c>
      <c r="E42" s="112">
        <v>670</v>
      </c>
    </row>
    <row r="43" spans="2:5" x14ac:dyDescent="0.25">
      <c r="B43" s="107"/>
      <c r="C43" s="44" t="s">
        <v>100</v>
      </c>
      <c r="D43" s="6" t="s">
        <v>20</v>
      </c>
      <c r="E43" s="112">
        <v>313</v>
      </c>
    </row>
    <row r="44" spans="2:5" x14ac:dyDescent="0.25">
      <c r="B44" s="6"/>
      <c r="C44" s="42"/>
      <c r="D44" s="6"/>
      <c r="E44" s="6"/>
    </row>
    <row r="45" spans="2:5" x14ac:dyDescent="0.25">
      <c r="B45" s="209"/>
      <c r="C45" s="210"/>
      <c r="D45" s="210"/>
      <c r="E45" s="211"/>
    </row>
    <row r="46" spans="2:5" x14ac:dyDescent="0.25">
      <c r="B46" s="83"/>
      <c r="C46" s="83"/>
      <c r="D46" s="83"/>
      <c r="E46" s="83"/>
    </row>
    <row r="47" spans="2:5" x14ac:dyDescent="0.25">
      <c r="B47" s="212" t="s">
        <v>105</v>
      </c>
      <c r="C47" s="213"/>
      <c r="D47" s="213"/>
      <c r="E47" s="214"/>
    </row>
    <row r="48" spans="2:5" x14ac:dyDescent="0.25">
      <c r="B48" s="6"/>
      <c r="C48" s="42" t="s">
        <v>108</v>
      </c>
      <c r="D48" s="6" t="s">
        <v>29</v>
      </c>
      <c r="E48" s="111">
        <v>630</v>
      </c>
    </row>
    <row r="49" spans="2:5" x14ac:dyDescent="0.25">
      <c r="B49" s="107"/>
      <c r="C49" s="44" t="s">
        <v>106</v>
      </c>
      <c r="D49" s="9" t="s">
        <v>22</v>
      </c>
      <c r="E49" s="112">
        <f>Memorial!R40</f>
        <v>44.51</v>
      </c>
    </row>
    <row r="50" spans="2:5" x14ac:dyDescent="0.25">
      <c r="B50" s="107"/>
      <c r="C50" s="44" t="s">
        <v>107</v>
      </c>
      <c r="D50" s="9" t="s">
        <v>29</v>
      </c>
      <c r="E50" s="112">
        <f>(44*0.5)+(46*0.3)</f>
        <v>35.799999999999997</v>
      </c>
    </row>
    <row r="51" spans="2:5" x14ac:dyDescent="0.25">
      <c r="B51" s="107"/>
      <c r="C51" s="44" t="s">
        <v>114</v>
      </c>
      <c r="D51" s="6" t="s">
        <v>20</v>
      </c>
      <c r="E51" s="112">
        <v>859</v>
      </c>
    </row>
    <row r="52" spans="2:5" x14ac:dyDescent="0.25">
      <c r="B52" s="107"/>
      <c r="C52" s="44" t="s">
        <v>113</v>
      </c>
      <c r="D52" s="6" t="s">
        <v>20</v>
      </c>
      <c r="E52" s="112">
        <v>2579</v>
      </c>
    </row>
    <row r="53" spans="2:5" x14ac:dyDescent="0.25">
      <c r="B53" s="6"/>
      <c r="C53" s="42"/>
      <c r="D53" s="6"/>
      <c r="E53" s="6"/>
    </row>
    <row r="54" spans="2:5" x14ac:dyDescent="0.25">
      <c r="B54" s="209"/>
      <c r="C54" s="210"/>
      <c r="D54" s="210"/>
      <c r="E54" s="211"/>
    </row>
    <row r="55" spans="2:5" x14ac:dyDescent="0.25">
      <c r="B55" s="54"/>
      <c r="C55" s="54"/>
      <c r="D55" s="54"/>
      <c r="E55" s="54"/>
    </row>
    <row r="56" spans="2:5" x14ac:dyDescent="0.25">
      <c r="B56" s="215" t="s">
        <v>121</v>
      </c>
      <c r="C56" s="215"/>
      <c r="D56" s="215"/>
      <c r="E56" s="215"/>
    </row>
    <row r="57" spans="2:5" ht="30" x14ac:dyDescent="0.25">
      <c r="B57" s="106"/>
      <c r="C57" s="42" t="s">
        <v>66</v>
      </c>
      <c r="D57" s="6" t="s">
        <v>9</v>
      </c>
      <c r="E57" s="15">
        <f>Memorial!R54</f>
        <v>30.74</v>
      </c>
    </row>
    <row r="58" spans="2:5" x14ac:dyDescent="0.25">
      <c r="B58" s="107"/>
      <c r="C58" s="44" t="s">
        <v>99</v>
      </c>
      <c r="D58" s="9" t="s">
        <v>22</v>
      </c>
      <c r="E58" s="111">
        <f>Memorial!R55</f>
        <v>2.91</v>
      </c>
    </row>
    <row r="59" spans="2:5" ht="15" customHeight="1" x14ac:dyDescent="0.25">
      <c r="B59" s="107"/>
      <c r="C59" s="44" t="s">
        <v>132</v>
      </c>
      <c r="D59" s="6" t="s">
        <v>20</v>
      </c>
      <c r="E59" s="111">
        <f>118+56</f>
        <v>174</v>
      </c>
    </row>
    <row r="60" spans="2:5" x14ac:dyDescent="0.25">
      <c r="B60" s="107"/>
      <c r="C60" s="68" t="s">
        <v>133</v>
      </c>
      <c r="D60" s="6" t="s">
        <v>20</v>
      </c>
      <c r="E60" s="112">
        <f>198+150</f>
        <v>348</v>
      </c>
    </row>
    <row r="61" spans="2:5" x14ac:dyDescent="0.25">
      <c r="B61" s="6"/>
      <c r="C61" s="42"/>
      <c r="D61" s="6"/>
      <c r="E61" s="6"/>
    </row>
    <row r="62" spans="2:5" x14ac:dyDescent="0.25">
      <c r="B62" s="209"/>
      <c r="C62" s="210"/>
      <c r="D62" s="210"/>
      <c r="E62" s="211"/>
    </row>
    <row r="63" spans="2:5" x14ac:dyDescent="0.25">
      <c r="B63" s="83"/>
      <c r="C63" s="83"/>
      <c r="D63" s="83"/>
      <c r="E63" s="83"/>
    </row>
    <row r="64" spans="2:5" x14ac:dyDescent="0.25">
      <c r="B64" s="216" t="s">
        <v>116</v>
      </c>
      <c r="C64" s="215"/>
      <c r="D64" s="215"/>
      <c r="E64" s="215"/>
    </row>
    <row r="65" spans="2:5" x14ac:dyDescent="0.25">
      <c r="B65" s="9"/>
      <c r="C65" s="44" t="s">
        <v>67</v>
      </c>
      <c r="D65" s="9" t="s">
        <v>21</v>
      </c>
      <c r="E65" s="10">
        <f>Memorial!R48</f>
        <v>27.79</v>
      </c>
    </row>
    <row r="66" spans="2:5" x14ac:dyDescent="0.25">
      <c r="B66" s="107"/>
      <c r="C66" s="44" t="s">
        <v>119</v>
      </c>
      <c r="D66" s="9" t="s">
        <v>22</v>
      </c>
      <c r="E66" s="112">
        <f>Memorial!R49</f>
        <v>2.8</v>
      </c>
    </row>
    <row r="67" spans="2:5" x14ac:dyDescent="0.25">
      <c r="B67" s="107"/>
      <c r="C67" s="68" t="s">
        <v>68</v>
      </c>
      <c r="D67" s="6" t="s">
        <v>20</v>
      </c>
      <c r="E67" s="112">
        <v>31</v>
      </c>
    </row>
    <row r="68" spans="2:5" x14ac:dyDescent="0.25">
      <c r="B68" s="107"/>
      <c r="C68" s="68" t="s">
        <v>115</v>
      </c>
      <c r="D68" s="6" t="s">
        <v>20</v>
      </c>
      <c r="E68" s="112">
        <v>84</v>
      </c>
    </row>
    <row r="69" spans="2:5" x14ac:dyDescent="0.25">
      <c r="B69" s="107"/>
      <c r="C69" s="68" t="s">
        <v>104</v>
      </c>
      <c r="D69" s="6" t="s">
        <v>20</v>
      </c>
      <c r="E69" s="112">
        <v>259</v>
      </c>
    </row>
    <row r="70" spans="2:5" x14ac:dyDescent="0.25">
      <c r="B70" s="9"/>
      <c r="C70" s="44"/>
      <c r="D70" s="6"/>
      <c r="E70" s="10"/>
    </row>
    <row r="71" spans="2:5" x14ac:dyDescent="0.25">
      <c r="B71" s="209"/>
      <c r="C71" s="210"/>
      <c r="D71" s="210"/>
      <c r="E71" s="211"/>
    </row>
    <row r="72" spans="2:5" s="1" customFormat="1" x14ac:dyDescent="0.25"/>
  </sheetData>
  <mergeCells count="22">
    <mergeCell ref="B12:D12"/>
    <mergeCell ref="H1:H3"/>
    <mergeCell ref="G1:G3"/>
    <mergeCell ref="B18:E18"/>
    <mergeCell ref="B8:E8"/>
    <mergeCell ref="B10:E10"/>
    <mergeCell ref="B5:E5"/>
    <mergeCell ref="C6:E6"/>
    <mergeCell ref="B1:E3"/>
    <mergeCell ref="B9:E9"/>
    <mergeCell ref="B4:E4"/>
    <mergeCell ref="B62:E62"/>
    <mergeCell ref="B47:E47"/>
    <mergeCell ref="B64:E64"/>
    <mergeCell ref="B71:E71"/>
    <mergeCell ref="B32:E32"/>
    <mergeCell ref="B37:E37"/>
    <mergeCell ref="B30:E30"/>
    <mergeCell ref="B39:E39"/>
    <mergeCell ref="B45:E45"/>
    <mergeCell ref="B54:E54"/>
    <mergeCell ref="B56:E56"/>
  </mergeCells>
  <pageMargins left="0.25" right="0.25" top="0.75" bottom="0.75" header="0.3" footer="0.3"/>
  <pageSetup paperSize="9" scale="64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Memorial</vt:lpstr>
      <vt:lpstr>Quantitativos</vt:lpstr>
      <vt:lpstr>Quantitativos!Area_de_impressao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Matusalém do Carmo de Oliveira</dc:creator>
  <cp:lastModifiedBy>Antonio Marcos Baldo</cp:lastModifiedBy>
  <cp:lastPrinted>2023-11-29T18:40:49Z</cp:lastPrinted>
  <dcterms:created xsi:type="dcterms:W3CDTF">2020-08-16T02:40:49Z</dcterms:created>
  <dcterms:modified xsi:type="dcterms:W3CDTF">2024-01-18T01:18:52Z</dcterms:modified>
</cp:coreProperties>
</file>